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ndlirova\Documents\OZVZ\2018\Stavební páce\Zám. nám. čp. 49, výkladce - OSOM\Soupis prací\"/>
    </mc:Choice>
  </mc:AlternateContent>
  <bookViews>
    <workbookView xWindow="0" yWindow="0" windowWidth="28800" windowHeight="12435"/>
  </bookViews>
  <sheets>
    <sheet name="Rekapitulace stavby" sheetId="1" r:id="rId1"/>
    <sheet name="201808 - Bytový dům Zámec..." sheetId="2" r:id="rId2"/>
  </sheets>
  <definedNames>
    <definedName name="_xlnm.Print_Titles" localSheetId="1">'201808 - Bytový dům Zámec...'!$130:$130</definedName>
    <definedName name="_xlnm.Print_Titles" localSheetId="0">'Rekapitulace stavby'!$85:$85</definedName>
    <definedName name="_xlnm.Print_Area" localSheetId="1">'201808 - Bytový dům Zámec...'!$C$4:$Q$70,'201808 - Bytový dům Zámec...'!$C$76:$Q$115,'201808 - Bytový dům Zámec...'!$C$121:$Q$347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347" i="2"/>
  <c r="BH347" i="2"/>
  <c r="BG347" i="2"/>
  <c r="BE347" i="2"/>
  <c r="BK347" i="2"/>
  <c r="N347" i="2"/>
  <c r="BF347" i="2" s="1"/>
  <c r="BI346" i="2"/>
  <c r="BH346" i="2"/>
  <c r="BG346" i="2"/>
  <c r="BE346" i="2"/>
  <c r="BK346" i="2"/>
  <c r="N346" i="2" s="1"/>
  <c r="BF346" i="2" s="1"/>
  <c r="BI345" i="2"/>
  <c r="BH345" i="2"/>
  <c r="BG345" i="2"/>
  <c r="BE345" i="2"/>
  <c r="BK345" i="2"/>
  <c r="N345" i="2"/>
  <c r="BF345" i="2" s="1"/>
  <c r="BI344" i="2"/>
  <c r="BH344" i="2"/>
  <c r="BG344" i="2"/>
  <c r="BE344" i="2"/>
  <c r="BK344" i="2"/>
  <c r="N344" i="2" s="1"/>
  <c r="BF344" i="2" s="1"/>
  <c r="BI343" i="2"/>
  <c r="BH343" i="2"/>
  <c r="BG343" i="2"/>
  <c r="BE343" i="2"/>
  <c r="BK343" i="2"/>
  <c r="BK342" i="2"/>
  <c r="N342" i="2" s="1"/>
  <c r="N105" i="2" s="1"/>
  <c r="N343" i="2"/>
  <c r="BF343" i="2" s="1"/>
  <c r="BI341" i="2"/>
  <c r="BH341" i="2"/>
  <c r="BG341" i="2"/>
  <c r="BE341" i="2"/>
  <c r="AA341" i="2"/>
  <c r="AA340" i="2"/>
  <c r="Y341" i="2"/>
  <c r="Y340" i="2"/>
  <c r="W341" i="2"/>
  <c r="W340" i="2"/>
  <c r="BK341" i="2"/>
  <c r="BK340" i="2"/>
  <c r="N340" i="2" s="1"/>
  <c r="N104" i="2" s="1"/>
  <c r="N341" i="2"/>
  <c r="BF341" i="2" s="1"/>
  <c r="BI339" i="2"/>
  <c r="BH339" i="2"/>
  <c r="BG339" i="2"/>
  <c r="BE339" i="2"/>
  <c r="AA339" i="2"/>
  <c r="AA338" i="2"/>
  <c r="AA337" i="2" s="1"/>
  <c r="Y339" i="2"/>
  <c r="Y338" i="2" s="1"/>
  <c r="Y337" i="2" s="1"/>
  <c r="W339" i="2"/>
  <c r="W338" i="2"/>
  <c r="W337" i="2" s="1"/>
  <c r="BK339" i="2"/>
  <c r="BK338" i="2" s="1"/>
  <c r="N339" i="2"/>
  <c r="BF339" i="2"/>
  <c r="BI329" i="2"/>
  <c r="BH329" i="2"/>
  <c r="BG329" i="2"/>
  <c r="BE329" i="2"/>
  <c r="AA329" i="2"/>
  <c r="Y329" i="2"/>
  <c r="W329" i="2"/>
  <c r="BK329" i="2"/>
  <c r="N329" i="2"/>
  <c r="BF329" i="2"/>
  <c r="BI318" i="2"/>
  <c r="BH318" i="2"/>
  <c r="BG318" i="2"/>
  <c r="BE318" i="2"/>
  <c r="AA318" i="2"/>
  <c r="AA317" i="2"/>
  <c r="Y318" i="2"/>
  <c r="Y317" i="2"/>
  <c r="W318" i="2"/>
  <c r="W317" i="2"/>
  <c r="BK318" i="2"/>
  <c r="BK317" i="2"/>
  <c r="N317" i="2" s="1"/>
  <c r="N101" i="2" s="1"/>
  <c r="N318" i="2"/>
  <c r="BF318" i="2" s="1"/>
  <c r="BI316" i="2"/>
  <c r="BH316" i="2"/>
  <c r="BG316" i="2"/>
  <c r="BE316" i="2"/>
  <c r="AA316" i="2"/>
  <c r="Y316" i="2"/>
  <c r="W316" i="2"/>
  <c r="BK316" i="2"/>
  <c r="N316" i="2"/>
  <c r="BF316" i="2"/>
  <c r="BI302" i="2"/>
  <c r="BH302" i="2"/>
  <c r="BG302" i="2"/>
  <c r="BE302" i="2"/>
  <c r="AA302" i="2"/>
  <c r="AA301" i="2"/>
  <c r="Y302" i="2"/>
  <c r="Y301" i="2"/>
  <c r="W302" i="2"/>
  <c r="W301" i="2"/>
  <c r="BK302" i="2"/>
  <c r="BK301" i="2"/>
  <c r="N301" i="2" s="1"/>
  <c r="N100" i="2" s="1"/>
  <c r="N302" i="2"/>
  <c r="BF302" i="2" s="1"/>
  <c r="BI300" i="2"/>
  <c r="BH300" i="2"/>
  <c r="BG300" i="2"/>
  <c r="BE300" i="2"/>
  <c r="AA300" i="2"/>
  <c r="Y300" i="2"/>
  <c r="W300" i="2"/>
  <c r="BK300" i="2"/>
  <c r="N300" i="2"/>
  <c r="BF300" i="2"/>
  <c r="BI286" i="2"/>
  <c r="BH286" i="2"/>
  <c r="BG286" i="2"/>
  <c r="BE286" i="2"/>
  <c r="AA286" i="2"/>
  <c r="AA285" i="2"/>
  <c r="Y286" i="2"/>
  <c r="Y285" i="2"/>
  <c r="W286" i="2"/>
  <c r="W285" i="2"/>
  <c r="BK286" i="2"/>
  <c r="BK285" i="2"/>
  <c r="N285" i="2" s="1"/>
  <c r="N99" i="2" s="1"/>
  <c r="N286" i="2"/>
  <c r="BF286" i="2" s="1"/>
  <c r="BI284" i="2"/>
  <c r="BH284" i="2"/>
  <c r="BG284" i="2"/>
  <c r="BE284" i="2"/>
  <c r="AA284" i="2"/>
  <c r="Y284" i="2"/>
  <c r="W284" i="2"/>
  <c r="BK284" i="2"/>
  <c r="N284" i="2"/>
  <c r="BF284" i="2"/>
  <c r="BI272" i="2"/>
  <c r="BH272" i="2"/>
  <c r="BG272" i="2"/>
  <c r="BE272" i="2"/>
  <c r="AA272" i="2"/>
  <c r="AA271" i="2"/>
  <c r="Y272" i="2"/>
  <c r="Y271" i="2"/>
  <c r="W272" i="2"/>
  <c r="W271" i="2"/>
  <c r="BK272" i="2"/>
  <c r="BK271" i="2"/>
  <c r="N271" i="2" s="1"/>
  <c r="N98" i="2" s="1"/>
  <c r="N272" i="2"/>
  <c r="BF272" i="2" s="1"/>
  <c r="BI270" i="2"/>
  <c r="BH270" i="2"/>
  <c r="BG270" i="2"/>
  <c r="BE270" i="2"/>
  <c r="AA270" i="2"/>
  <c r="Y270" i="2"/>
  <c r="W270" i="2"/>
  <c r="BK270" i="2"/>
  <c r="N270" i="2"/>
  <c r="BF270" i="2"/>
  <c r="BI267" i="2"/>
  <c r="BH267" i="2"/>
  <c r="BG267" i="2"/>
  <c r="BE267" i="2"/>
  <c r="AA267" i="2"/>
  <c r="Y267" i="2"/>
  <c r="W267" i="2"/>
  <c r="BK267" i="2"/>
  <c r="N267" i="2"/>
  <c r="BF267" i="2"/>
  <c r="BI264" i="2"/>
  <c r="BH264" i="2"/>
  <c r="BG264" i="2"/>
  <c r="BE264" i="2"/>
  <c r="AA264" i="2"/>
  <c r="Y264" i="2"/>
  <c r="W264" i="2"/>
  <c r="BK264" i="2"/>
  <c r="N264" i="2"/>
  <c r="BF264" i="2"/>
  <c r="BI261" i="2"/>
  <c r="BH261" i="2"/>
  <c r="BG261" i="2"/>
  <c r="BE261" i="2"/>
  <c r="AA261" i="2"/>
  <c r="AA260" i="2"/>
  <c r="Y261" i="2"/>
  <c r="Y260" i="2"/>
  <c r="W261" i="2"/>
  <c r="W260" i="2"/>
  <c r="BK261" i="2"/>
  <c r="BK260" i="2"/>
  <c r="N260" i="2" s="1"/>
  <c r="N97" i="2" s="1"/>
  <c r="N261" i="2"/>
  <c r="BF261" i="2" s="1"/>
  <c r="BI259" i="2"/>
  <c r="BH259" i="2"/>
  <c r="BG259" i="2"/>
  <c r="BE259" i="2"/>
  <c r="AA259" i="2"/>
  <c r="Y259" i="2"/>
  <c r="W259" i="2"/>
  <c r="BK259" i="2"/>
  <c r="N259" i="2"/>
  <c r="BF259" i="2"/>
  <c r="BI258" i="2"/>
  <c r="BH258" i="2"/>
  <c r="BG258" i="2"/>
  <c r="BE258" i="2"/>
  <c r="AA258" i="2"/>
  <c r="Y258" i="2"/>
  <c r="W258" i="2"/>
  <c r="BK258" i="2"/>
  <c r="N258" i="2"/>
  <c r="BF258" i="2"/>
  <c r="BI257" i="2"/>
  <c r="BH257" i="2"/>
  <c r="BG257" i="2"/>
  <c r="BE257" i="2"/>
  <c r="AA257" i="2"/>
  <c r="Y257" i="2"/>
  <c r="W257" i="2"/>
  <c r="BK257" i="2"/>
  <c r="N257" i="2"/>
  <c r="BF257" i="2"/>
  <c r="BI251" i="2"/>
  <c r="BH251" i="2"/>
  <c r="BG251" i="2"/>
  <c r="BE251" i="2"/>
  <c r="AA251" i="2"/>
  <c r="Y251" i="2"/>
  <c r="W251" i="2"/>
  <c r="BK251" i="2"/>
  <c r="N251" i="2"/>
  <c r="BF251" i="2"/>
  <c r="BI250" i="2"/>
  <c r="BH250" i="2"/>
  <c r="BG250" i="2"/>
  <c r="BE250" i="2"/>
  <c r="AA250" i="2"/>
  <c r="Y250" i="2"/>
  <c r="W250" i="2"/>
  <c r="BK250" i="2"/>
  <c r="N250" i="2"/>
  <c r="BF250" i="2"/>
  <c r="BI249" i="2"/>
  <c r="BH249" i="2"/>
  <c r="BG249" i="2"/>
  <c r="BE249" i="2"/>
  <c r="AA249" i="2"/>
  <c r="Y249" i="2"/>
  <c r="W249" i="2"/>
  <c r="BK249" i="2"/>
  <c r="N249" i="2"/>
  <c r="BF249" i="2"/>
  <c r="BI248" i="2"/>
  <c r="BH248" i="2"/>
  <c r="BG248" i="2"/>
  <c r="BE248" i="2"/>
  <c r="AA248" i="2"/>
  <c r="Y248" i="2"/>
  <c r="W248" i="2"/>
  <c r="BK248" i="2"/>
  <c r="N248" i="2"/>
  <c r="BF248" i="2"/>
  <c r="BI240" i="2"/>
  <c r="BH240" i="2"/>
  <c r="BG240" i="2"/>
  <c r="BE240" i="2"/>
  <c r="AA240" i="2"/>
  <c r="Y240" i="2"/>
  <c r="W240" i="2"/>
  <c r="BK240" i="2"/>
  <c r="N240" i="2"/>
  <c r="BF240" i="2"/>
  <c r="BI239" i="2"/>
  <c r="BH239" i="2"/>
  <c r="BG239" i="2"/>
  <c r="BE239" i="2"/>
  <c r="AA239" i="2"/>
  <c r="Y239" i="2"/>
  <c r="W239" i="2"/>
  <c r="BK239" i="2"/>
  <c r="N239" i="2"/>
  <c r="BF239" i="2"/>
  <c r="BI236" i="2"/>
  <c r="BH236" i="2"/>
  <c r="BG236" i="2"/>
  <c r="BE236" i="2"/>
  <c r="AA236" i="2"/>
  <c r="AA235" i="2"/>
  <c r="Y236" i="2"/>
  <c r="Y235" i="2"/>
  <c r="W236" i="2"/>
  <c r="W235" i="2"/>
  <c r="BK236" i="2"/>
  <c r="BK235" i="2"/>
  <c r="N235" i="2" s="1"/>
  <c r="N96" i="2" s="1"/>
  <c r="N236" i="2"/>
  <c r="BF236" i="2" s="1"/>
  <c r="BI234" i="2"/>
  <c r="BH234" i="2"/>
  <c r="BG234" i="2"/>
  <c r="BE234" i="2"/>
  <c r="AA234" i="2"/>
  <c r="Y234" i="2"/>
  <c r="W234" i="2"/>
  <c r="BK234" i="2"/>
  <c r="N234" i="2"/>
  <c r="BF234" i="2"/>
  <c r="BI231" i="2"/>
  <c r="BH231" i="2"/>
  <c r="BG231" i="2"/>
  <c r="BE231" i="2"/>
  <c r="AA231" i="2"/>
  <c r="Y231" i="2"/>
  <c r="W231" i="2"/>
  <c r="BK231" i="2"/>
  <c r="N231" i="2"/>
  <c r="BF231" i="2"/>
  <c r="BI221" i="2"/>
  <c r="BH221" i="2"/>
  <c r="BG221" i="2"/>
  <c r="BE221" i="2"/>
  <c r="AA221" i="2"/>
  <c r="Y221" i="2"/>
  <c r="W221" i="2"/>
  <c r="BK221" i="2"/>
  <c r="N221" i="2"/>
  <c r="BF221" i="2"/>
  <c r="BI220" i="2"/>
  <c r="BH220" i="2"/>
  <c r="BG220" i="2"/>
  <c r="BE220" i="2"/>
  <c r="AA220" i="2"/>
  <c r="Y220" i="2"/>
  <c r="W220" i="2"/>
  <c r="BK220" i="2"/>
  <c r="N220" i="2"/>
  <c r="BF220" i="2"/>
  <c r="BI218" i="2"/>
  <c r="BH218" i="2"/>
  <c r="BG218" i="2"/>
  <c r="BE218" i="2"/>
  <c r="AA218" i="2"/>
  <c r="AA217" i="2"/>
  <c r="AA216" i="2" s="1"/>
  <c r="Y218" i="2"/>
  <c r="Y217" i="2" s="1"/>
  <c r="Y216" i="2" s="1"/>
  <c r="W218" i="2"/>
  <c r="W217" i="2"/>
  <c r="W216" i="2" s="1"/>
  <c r="BK218" i="2"/>
  <c r="BK217" i="2" s="1"/>
  <c r="N218" i="2"/>
  <c r="BF218" i="2"/>
  <c r="BI215" i="2"/>
  <c r="BH215" i="2"/>
  <c r="BG215" i="2"/>
  <c r="BE215" i="2"/>
  <c r="AA215" i="2"/>
  <c r="Y215" i="2"/>
  <c r="W215" i="2"/>
  <c r="BK215" i="2"/>
  <c r="N215" i="2"/>
  <c r="BF215" i="2"/>
  <c r="BI214" i="2"/>
  <c r="BH214" i="2"/>
  <c r="BG214" i="2"/>
  <c r="BE214" i="2"/>
  <c r="AA214" i="2"/>
  <c r="Y214" i="2"/>
  <c r="W214" i="2"/>
  <c r="BK214" i="2"/>
  <c r="N214" i="2"/>
  <c r="BF214" i="2"/>
  <c r="BI213" i="2"/>
  <c r="BH213" i="2"/>
  <c r="BG213" i="2"/>
  <c r="BE213" i="2"/>
  <c r="AA213" i="2"/>
  <c r="Y213" i="2"/>
  <c r="W213" i="2"/>
  <c r="BK213" i="2"/>
  <c r="N213" i="2"/>
  <c r="BF213" i="2"/>
  <c r="BI203" i="2"/>
  <c r="BH203" i="2"/>
  <c r="BG203" i="2"/>
  <c r="BE203" i="2"/>
  <c r="AA203" i="2"/>
  <c r="Y203" i="2"/>
  <c r="W203" i="2"/>
  <c r="BK203" i="2"/>
  <c r="N203" i="2"/>
  <c r="BF203" i="2"/>
  <c r="BI202" i="2"/>
  <c r="BH202" i="2"/>
  <c r="BG202" i="2"/>
  <c r="BE202" i="2"/>
  <c r="AA202" i="2"/>
  <c r="AA201" i="2"/>
  <c r="Y202" i="2"/>
  <c r="Y201" i="2"/>
  <c r="W202" i="2"/>
  <c r="W201" i="2"/>
  <c r="BK202" i="2"/>
  <c r="BK201" i="2"/>
  <c r="N201" i="2" s="1"/>
  <c r="N93" i="2" s="1"/>
  <c r="N202" i="2"/>
  <c r="BF202" i="2" s="1"/>
  <c r="BI200" i="2"/>
  <c r="BH200" i="2"/>
  <c r="BG200" i="2"/>
  <c r="BE200" i="2"/>
  <c r="AA200" i="2"/>
  <c r="AA199" i="2"/>
  <c r="Y200" i="2"/>
  <c r="Y199" i="2"/>
  <c r="W200" i="2"/>
  <c r="W199" i="2"/>
  <c r="BK200" i="2"/>
  <c r="BK199" i="2"/>
  <c r="N199" i="2" s="1"/>
  <c r="N92" i="2" s="1"/>
  <c r="N200" i="2"/>
  <c r="BF200" i="2" s="1"/>
  <c r="BI198" i="2"/>
  <c r="BH198" i="2"/>
  <c r="BG198" i="2"/>
  <c r="BE198" i="2"/>
  <c r="AA198" i="2"/>
  <c r="Y198" i="2"/>
  <c r="W198" i="2"/>
  <c r="BK198" i="2"/>
  <c r="N198" i="2"/>
  <c r="BF198" i="2"/>
  <c r="BI196" i="2"/>
  <c r="BH196" i="2"/>
  <c r="BG196" i="2"/>
  <c r="BE196" i="2"/>
  <c r="AA196" i="2"/>
  <c r="Y196" i="2"/>
  <c r="W196" i="2"/>
  <c r="BK196" i="2"/>
  <c r="N196" i="2"/>
  <c r="BF196" i="2"/>
  <c r="BI195" i="2"/>
  <c r="BH195" i="2"/>
  <c r="BG195" i="2"/>
  <c r="BE195" i="2"/>
  <c r="AA195" i="2"/>
  <c r="Y195" i="2"/>
  <c r="W195" i="2"/>
  <c r="BK195" i="2"/>
  <c r="N195" i="2"/>
  <c r="BF195" i="2"/>
  <c r="BI194" i="2"/>
  <c r="BH194" i="2"/>
  <c r="BG194" i="2"/>
  <c r="BE194" i="2"/>
  <c r="AA194" i="2"/>
  <c r="Y194" i="2"/>
  <c r="W194" i="2"/>
  <c r="BK194" i="2"/>
  <c r="N194" i="2"/>
  <c r="BF194" i="2"/>
  <c r="BI193" i="2"/>
  <c r="BH193" i="2"/>
  <c r="BG193" i="2"/>
  <c r="BE193" i="2"/>
  <c r="AA193" i="2"/>
  <c r="Y193" i="2"/>
  <c r="W193" i="2"/>
  <c r="BK193" i="2"/>
  <c r="N193" i="2"/>
  <c r="BF193" i="2"/>
  <c r="BI192" i="2"/>
  <c r="BH192" i="2"/>
  <c r="BG192" i="2"/>
  <c r="BE192" i="2"/>
  <c r="AA192" i="2"/>
  <c r="AA191" i="2"/>
  <c r="Y192" i="2"/>
  <c r="Y191" i="2"/>
  <c r="W192" i="2"/>
  <c r="W191" i="2"/>
  <c r="BK192" i="2"/>
  <c r="BK191" i="2"/>
  <c r="N191" i="2" s="1"/>
  <c r="N91" i="2" s="1"/>
  <c r="N192" i="2"/>
  <c r="BF192" i="2" s="1"/>
  <c r="BI183" i="2"/>
  <c r="BH183" i="2"/>
  <c r="BG183" i="2"/>
  <c r="BE183" i="2"/>
  <c r="AA183" i="2"/>
  <c r="Y183" i="2"/>
  <c r="W183" i="2"/>
  <c r="BK183" i="2"/>
  <c r="N183" i="2"/>
  <c r="BF183" i="2"/>
  <c r="BI180" i="2"/>
  <c r="BH180" i="2"/>
  <c r="BG180" i="2"/>
  <c r="BE180" i="2"/>
  <c r="AA180" i="2"/>
  <c r="Y180" i="2"/>
  <c r="W180" i="2"/>
  <c r="BK180" i="2"/>
  <c r="N180" i="2"/>
  <c r="BF180" i="2"/>
  <c r="BI178" i="2"/>
  <c r="BH178" i="2"/>
  <c r="BG178" i="2"/>
  <c r="BE178" i="2"/>
  <c r="AA178" i="2"/>
  <c r="AA177" i="2"/>
  <c r="Y178" i="2"/>
  <c r="Y177" i="2"/>
  <c r="W178" i="2"/>
  <c r="W177" i="2"/>
  <c r="BK178" i="2"/>
  <c r="BK177" i="2"/>
  <c r="N177" i="2" s="1"/>
  <c r="N90" i="2" s="1"/>
  <c r="N178" i="2"/>
  <c r="BF178" i="2" s="1"/>
  <c r="BI174" i="2"/>
  <c r="BH174" i="2"/>
  <c r="BG174" i="2"/>
  <c r="BE174" i="2"/>
  <c r="AA174" i="2"/>
  <c r="Y174" i="2"/>
  <c r="W174" i="2"/>
  <c r="BK174" i="2"/>
  <c r="N174" i="2"/>
  <c r="BF174" i="2"/>
  <c r="BI166" i="2"/>
  <c r="BH166" i="2"/>
  <c r="BG166" i="2"/>
  <c r="BE166" i="2"/>
  <c r="AA166" i="2"/>
  <c r="Y166" i="2"/>
  <c r="W166" i="2"/>
  <c r="BK166" i="2"/>
  <c r="N166" i="2"/>
  <c r="BF166" i="2"/>
  <c r="BI164" i="2"/>
  <c r="BH164" i="2"/>
  <c r="BG164" i="2"/>
  <c r="BE164" i="2"/>
  <c r="AA164" i="2"/>
  <c r="Y164" i="2"/>
  <c r="W164" i="2"/>
  <c r="BK164" i="2"/>
  <c r="N164" i="2"/>
  <c r="BF164" i="2"/>
  <c r="BI154" i="2"/>
  <c r="BH154" i="2"/>
  <c r="BG154" i="2"/>
  <c r="BE154" i="2"/>
  <c r="AA154" i="2"/>
  <c r="Y154" i="2"/>
  <c r="W154" i="2"/>
  <c r="BK154" i="2"/>
  <c r="N154" i="2"/>
  <c r="BF154" i="2"/>
  <c r="BI144" i="2"/>
  <c r="BH144" i="2"/>
  <c r="BG144" i="2"/>
  <c r="BE144" i="2"/>
  <c r="AA144" i="2"/>
  <c r="Y144" i="2"/>
  <c r="W144" i="2"/>
  <c r="BK144" i="2"/>
  <c r="N144" i="2"/>
  <c r="BF144" i="2"/>
  <c r="BI134" i="2"/>
  <c r="BH134" i="2"/>
  <c r="BG134" i="2"/>
  <c r="BE134" i="2"/>
  <c r="AA134" i="2"/>
  <c r="AA133" i="2"/>
  <c r="AA132" i="2" s="1"/>
  <c r="AA131" i="2" s="1"/>
  <c r="Y134" i="2"/>
  <c r="Y133" i="2"/>
  <c r="Y132" i="2" s="1"/>
  <c r="Y131" i="2" s="1"/>
  <c r="W134" i="2"/>
  <c r="W133" i="2"/>
  <c r="W132" i="2" s="1"/>
  <c r="W131" i="2" s="1"/>
  <c r="AU88" i="1" s="1"/>
  <c r="AU87" i="1" s="1"/>
  <c r="BK134" i="2"/>
  <c r="BK133" i="2" s="1"/>
  <c r="N134" i="2"/>
  <c r="BF134" i="2" s="1"/>
  <c r="M128" i="2"/>
  <c r="M127" i="2"/>
  <c r="F127" i="2"/>
  <c r="F125" i="2"/>
  <c r="F123" i="2"/>
  <c r="BI113" i="2"/>
  <c r="BH113" i="2"/>
  <c r="BG113" i="2"/>
  <c r="BE113" i="2"/>
  <c r="BI112" i="2"/>
  <c r="BH112" i="2"/>
  <c r="BG112" i="2"/>
  <c r="BE112" i="2"/>
  <c r="BI111" i="2"/>
  <c r="BH111" i="2"/>
  <c r="BG111" i="2"/>
  <c r="BE111" i="2"/>
  <c r="BI110" i="2"/>
  <c r="BH110" i="2"/>
  <c r="BG110" i="2"/>
  <c r="BE110" i="2"/>
  <c r="BI109" i="2"/>
  <c r="BH109" i="2"/>
  <c r="BG109" i="2"/>
  <c r="BE109" i="2"/>
  <c r="BI108" i="2"/>
  <c r="H35" i="2"/>
  <c r="BD88" i="1" s="1"/>
  <c r="BD87" i="1" s="1"/>
  <c r="W35" i="1" s="1"/>
  <c r="BH108" i="2"/>
  <c r="H34" i="2" s="1"/>
  <c r="BC88" i="1" s="1"/>
  <c r="BC87" i="1" s="1"/>
  <c r="BG108" i="2"/>
  <c r="H33" i="2"/>
  <c r="BB88" i="1" s="1"/>
  <c r="BB87" i="1" s="1"/>
  <c r="BE108" i="2"/>
  <c r="M31" i="2" s="1"/>
  <c r="AV88" i="1" s="1"/>
  <c r="M83" i="2"/>
  <c r="M82" i="2"/>
  <c r="F82" i="2"/>
  <c r="F80" i="2"/>
  <c r="F78" i="2"/>
  <c r="O14" i="2"/>
  <c r="E14" i="2"/>
  <c r="F128" i="2"/>
  <c r="F83" i="2"/>
  <c r="O13" i="2"/>
  <c r="O8" i="2"/>
  <c r="M125" i="2"/>
  <c r="M80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X87" i="1" l="1"/>
  <c r="W33" i="1"/>
  <c r="W34" i="1"/>
  <c r="AY87" i="1"/>
  <c r="BK216" i="2"/>
  <c r="N216" i="2" s="1"/>
  <c r="N94" i="2" s="1"/>
  <c r="N217" i="2"/>
  <c r="N95" i="2" s="1"/>
  <c r="BK337" i="2"/>
  <c r="N337" i="2" s="1"/>
  <c r="N102" i="2" s="1"/>
  <c r="N338" i="2"/>
  <c r="N103" i="2" s="1"/>
  <c r="BK132" i="2"/>
  <c r="N133" i="2"/>
  <c r="N89" i="2" s="1"/>
  <c r="H31" i="2"/>
  <c r="AZ88" i="1" s="1"/>
  <c r="AZ87" i="1" s="1"/>
  <c r="AV87" i="1" l="1"/>
  <c r="BK131" i="2"/>
  <c r="N131" i="2" s="1"/>
  <c r="N87" i="2" s="1"/>
  <c r="N132" i="2"/>
  <c r="N88" i="2" s="1"/>
  <c r="N113" i="2" l="1"/>
  <c r="BF113" i="2" s="1"/>
  <c r="N112" i="2"/>
  <c r="BF112" i="2" s="1"/>
  <c r="N111" i="2"/>
  <c r="BF111" i="2" s="1"/>
  <c r="N110" i="2"/>
  <c r="BF110" i="2" s="1"/>
  <c r="N109" i="2"/>
  <c r="BF109" i="2" s="1"/>
  <c r="N108" i="2"/>
  <c r="M26" i="2"/>
  <c r="N107" i="2" l="1"/>
  <c r="BF108" i="2"/>
  <c r="M27" i="2" l="1"/>
  <c r="L115" i="2"/>
  <c r="M32" i="2"/>
  <c r="AW88" i="1" s="1"/>
  <c r="AT88" i="1" s="1"/>
  <c r="H32" i="2"/>
  <c r="BA88" i="1" s="1"/>
  <c r="BA87" i="1" s="1"/>
  <c r="W32" i="1" l="1"/>
  <c r="AW87" i="1"/>
  <c r="AS88" i="1"/>
  <c r="AS87" i="1" s="1"/>
  <c r="M29" i="2"/>
  <c r="L37" i="2" l="1"/>
  <c r="AG88" i="1"/>
  <c r="AK32" i="1"/>
  <c r="AT87" i="1"/>
  <c r="AG87" i="1" l="1"/>
  <c r="AN88" i="1"/>
  <c r="AK26" i="1" l="1"/>
  <c r="AG93" i="1"/>
  <c r="AG94" i="1"/>
  <c r="AG92" i="1"/>
  <c r="AG91" i="1"/>
  <c r="AN87" i="1"/>
  <c r="CD92" i="1" l="1"/>
  <c r="AV92" i="1"/>
  <c r="BY92" i="1" s="1"/>
  <c r="AV93" i="1"/>
  <c r="BY93" i="1" s="1"/>
  <c r="CD93" i="1"/>
  <c r="CD91" i="1"/>
  <c r="AV91" i="1"/>
  <c r="BY91" i="1" s="1"/>
  <c r="AG90" i="1"/>
  <c r="AN91" i="1"/>
  <c r="CD94" i="1"/>
  <c r="AV94" i="1"/>
  <c r="BY94" i="1" s="1"/>
  <c r="AN94" i="1"/>
  <c r="AK27" i="1" l="1"/>
  <c r="AK29" i="1" s="1"/>
  <c r="AG96" i="1"/>
  <c r="W31" i="1"/>
  <c r="AK31" i="1"/>
  <c r="AN93" i="1"/>
  <c r="AN90" i="1" s="1"/>
  <c r="AN96" i="1" s="1"/>
  <c r="AN92" i="1"/>
  <c r="AK37" i="1" l="1"/>
</calcChain>
</file>

<file path=xl/sharedStrings.xml><?xml version="1.0" encoding="utf-8"?>
<sst xmlns="http://schemas.openxmlformats.org/spreadsheetml/2006/main" count="2367" uniqueCount="418">
  <si>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</si>
  <si>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</si>
  <si>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</si>
  <si>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</si>
  <si>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</si>
  <si>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</si>
  <si>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</si>
  <si>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</si>
  <si>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</si>
  <si>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</si>
  <si>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</si>
  <si>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</si>
  <si>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</si>
  <si>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</si>
  <si>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</si>
  <si>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</si>
  <si>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</si>
  <si>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201808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</si>
  <si>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</si>
  <si>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</si>
  <si>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Bytový dům Zámecké náměstí č.p. 49, Frýdek-Místek - výměna oken</t>
  </si>
  <si>
    <t>JKSO:</t>
  </si>
  <si>
    <t/>
  </si>
  <si>
    <t>CC-CZ:</t>
  </si>
  <si>
    <t>Místo:</t>
  </si>
  <si>
    <t xml:space="preserve"> </t>
  </si>
  <si>
    <t>Datum:</t>
  </si>
  <si>
    <t>2. 4. 2018</t>
  </si>
  <si>
    <t>Objednatel:</t>
  </si>
  <si>
    <t>IČ:</t>
  </si>
  <si>
    <t>00296643</t>
  </si>
  <si>
    <t>Statutární město Frýdek-Místek</t>
  </si>
  <si>
    <t>DIČ:</t>
  </si>
  <si>
    <t>CZ00296643</t>
  </si>
  <si>
    <t>Zhotovitel: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</si>
  <si>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</si>
  <si>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</si>
  <si>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</si>
  <si>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</si>
  <si>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</si>
  <si>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</si>
  <si>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</si>
  <si>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>69215464</t>
  </si>
  <si>
    <t>Ing. Jana Koběrská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</si>
  <si>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</si>
  <si>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</si>
  <si>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</si>
  <si>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</si>
  <si>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</si>
  <si>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</si>
  <si>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</si>
  <si>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</si>
  <si>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</si>
  <si>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</si>
  <si>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</si>
  <si>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</si>
  <si>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</si>
  <si>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</si>
  <si>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</si>
  <si>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</si>
  <si>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</si>
  <si>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</si>
  <si>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</si>
  <si>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</si>
  <si>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</si>
  <si>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</si>
  <si>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</si>
  <si>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</si>
  <si>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</si>
  <si>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</si>
  <si>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</si>
  <si>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</si>
  <si>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</si>
  <si>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</si>
  <si>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</si>
  <si>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</si>
  <si>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</si>
  <si>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</si>
  <si>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</si>
  <si>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</si>
  <si>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</si>
  <si>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</si>
  <si>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</si>
  <si>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</si>
  <si>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</si>
  <si>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</si>
  <si>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{f4d5f30d-bf88-46d0-a1f7-59502f620589}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</si>
  <si>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</si>
  <si>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</si>
  <si>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</si>
  <si>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</si>
  <si>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</si>
  <si>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</si>
  <si>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</si>
  <si>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</si>
  <si>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</si>
  <si>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</si>
  <si>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</si>
  <si>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</si>
  <si>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</si>
  <si>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</si>
  <si>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</si>
  <si>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</si>
  <si>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</si>
  <si>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</si>
  <si>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</si>
  <si>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</si>
  <si>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</si>
  <si>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</si>
  <si>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</si>
  <si>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</si>
  <si>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</si>
  <si>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</si>
  <si>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</si>
  <si>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</si>
  <si>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</si>
  <si>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</si>
  <si>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</si>
  <si>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PSV - Práce a dodávky PSV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</si>
  <si>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</si>
  <si>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</si>
  <si>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</si>
  <si>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</si>
  <si>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</si>
  <si>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</si>
  <si>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</si>
  <si>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VRN - Vedlejší rozpočtové náklady</t>
  </si>
  <si>
    <t xml:space="preserve">    VRN3 - Zařízení staveniště</t>
  </si>
  <si>
    <t xml:space="preserve">    VRN9 - Ostatní náklady</t>
  </si>
  <si>
    <t>VP -   Vícepráce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</si>
  <si>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</si>
  <si>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</si>
  <si>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</si>
  <si>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</si>
  <si>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</si>
  <si>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</si>
  <si>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</si>
  <si>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</si>
  <si>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</si>
  <si>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</si>
  <si>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</si>
  <si>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</si>
  <si>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</si>
  <si>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</si>
  <si>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</si>
  <si>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</si>
  <si>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</si>
  <si>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</si>
  <si>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</si>
  <si>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</si>
  <si>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</si>
  <si>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</si>
  <si>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</si>
  <si>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</si>
  <si>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</si>
  <si>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</si>
  <si>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612325302</t>
  </si>
  <si>
    <t>Vápenocementová štuková omítka ostění nebo nadpraží</t>
  </si>
  <si>
    <t>m2</t>
  </si>
  <si>
    <t>4</t>
  </si>
  <si>
    <t>-1837205768</t>
  </si>
  <si>
    <t>T01</t>
  </si>
  <si>
    <t>VV</t>
  </si>
  <si>
    <t>0,3*(1,12+2*2,2)*6</t>
  </si>
  <si>
    <t>T02</t>
  </si>
  <si>
    <t>0,3*(1,2+2*1,79)*6</t>
  </si>
  <si>
    <t>T03</t>
  </si>
  <si>
    <t>0,3*(1,5+2*2,1)*4</t>
  </si>
  <si>
    <t>T04</t>
  </si>
  <si>
    <t>0,3*(1,16+2*2,1)*2</t>
  </si>
  <si>
    <t>Součet</t>
  </si>
  <si>
    <t>619991011</t>
  </si>
  <si>
    <t>Obalení konstrukcí a prvků fólií přilepenou lepící páskou</t>
  </si>
  <si>
    <t>1103366575</t>
  </si>
  <si>
    <t>1,2*2,2*6</t>
  </si>
  <si>
    <t>1,2*1,79*6</t>
  </si>
  <si>
    <t>1,5*2,1*4</t>
  </si>
  <si>
    <t>1,16*2,1*2</t>
  </si>
  <si>
    <t>3</t>
  </si>
  <si>
    <t>619995001</t>
  </si>
  <si>
    <t>Začištění omítek kolem oken, dveří, podlah nebo obkladů</t>
  </si>
  <si>
    <t>m</t>
  </si>
  <si>
    <t>1148492842</t>
  </si>
  <si>
    <t>2*(1,12+2,2)*6</t>
  </si>
  <si>
    <t>2*(1,2+1,79)*6</t>
  </si>
  <si>
    <t>2*(1,5+2,1)*4</t>
  </si>
  <si>
    <t>2*(1,16+2,1)*2</t>
  </si>
  <si>
    <t>629135102</t>
  </si>
  <si>
    <t>Vyrovnávací vrstva pod klempířské prvky z MC š do 300 mm</t>
  </si>
  <si>
    <t>-1232088074</t>
  </si>
  <si>
    <t>9,5+4,2+7,8+6,4+2,6</t>
  </si>
  <si>
    <t>5</t>
  </si>
  <si>
    <t>632451021</t>
  </si>
  <si>
    <t>Vyrovnávací potěr tl do 20 mm z MC 15 provedený v pásu</t>
  </si>
  <si>
    <t>221854723</t>
  </si>
  <si>
    <t>1,2*0,3*6</t>
  </si>
  <si>
    <t>1,5*0,3*4</t>
  </si>
  <si>
    <t>1,2*0,3*2</t>
  </si>
  <si>
    <t>6</t>
  </si>
  <si>
    <t>632451022</t>
  </si>
  <si>
    <t>Vyrovnávací potěr tl do 30 mm z MC 15 provedený v pásu</t>
  </si>
  <si>
    <t>-2013328083</t>
  </si>
  <si>
    <t>7</t>
  </si>
  <si>
    <t>949101111</t>
  </si>
  <si>
    <t>Lešení pomocné pro objekty pozemních staveb s lešeňovou podlahou v do 1,9 m zatížení do 150 kg/m2</t>
  </si>
  <si>
    <t>2068671659</t>
  </si>
  <si>
    <t>0,8*(1,2*6+1,2*6+1,5*4+1,2*2)</t>
  </si>
  <si>
    <t>8</t>
  </si>
  <si>
    <t>968062356</t>
  </si>
  <si>
    <t>Vybourání dřevěných rámů oken dvojitých včetně křídel pl do 4 m2</t>
  </si>
  <si>
    <t>-56437886</t>
  </si>
  <si>
    <t>1,12*2,2*6</t>
  </si>
  <si>
    <t>9</t>
  </si>
  <si>
    <t>968062376</t>
  </si>
  <si>
    <t>Vybourání dřevěných rámů oken zdvojených včetně křídel pl do 4 m2</t>
  </si>
  <si>
    <t>1110408972</t>
  </si>
  <si>
    <t>10</t>
  </si>
  <si>
    <t>997013214</t>
  </si>
  <si>
    <t>Vnitrostaveništní doprava suti a vybouraných hmot pro budovy v do 15 m ručně</t>
  </si>
  <si>
    <t>t</t>
  </si>
  <si>
    <t>974147714</t>
  </si>
  <si>
    <t>11</t>
  </si>
  <si>
    <t>997013501</t>
  </si>
  <si>
    <t>Odvoz suti a vybouraných hmot na skládku nebo meziskládku do 1 km se složením</t>
  </si>
  <si>
    <t>400836969</t>
  </si>
  <si>
    <t>12</t>
  </si>
  <si>
    <t>997013509</t>
  </si>
  <si>
    <t>Příplatek k odvozu suti a vybouraných hmot na skládku ZKD 1 km přes 1 km</t>
  </si>
  <si>
    <t>1183620622</t>
  </si>
  <si>
    <t>13</t>
  </si>
  <si>
    <t>997013804</t>
  </si>
  <si>
    <t>Poplatek za uložení na skládce (skládkovné) stavebního odpadu ze skla kód odpadu 170 202</t>
  </si>
  <si>
    <t>-1347009010</t>
  </si>
  <si>
    <t>14</t>
  </si>
  <si>
    <t>997013811</t>
  </si>
  <si>
    <t>Poplatek za uložení na skládce (skládkovné) stavebního odpadu dřevěného kód odpadu 170 201</t>
  </si>
  <si>
    <t>364915038</t>
  </si>
  <si>
    <t>1,831-0,471</t>
  </si>
  <si>
    <t>997013831</t>
  </si>
  <si>
    <t>Poplatek za uložení na skládce (skládkovné) stavebního odpadu směsného kód odpadu 170 904</t>
  </si>
  <si>
    <t>455115679</t>
  </si>
  <si>
    <t>16</t>
  </si>
  <si>
    <t>998018003</t>
  </si>
  <si>
    <t>Přesun hmot ruční pro budovy v do 24 m</t>
  </si>
  <si>
    <t>-739353752</t>
  </si>
  <si>
    <t>17</t>
  </si>
  <si>
    <t>OST01</t>
  </si>
  <si>
    <t>Zakrývání podlah při výměně oken</t>
  </si>
  <si>
    <t>soub</t>
  </si>
  <si>
    <t>1472655523</t>
  </si>
  <si>
    <t>18</t>
  </si>
  <si>
    <t>OST02</t>
  </si>
  <si>
    <t>Začištění, vyspravení a nátěr vnějšího ostění</t>
  </si>
  <si>
    <t>716073141</t>
  </si>
  <si>
    <t>48</t>
  </si>
  <si>
    <t>OST03</t>
  </si>
  <si>
    <t>Vyčištění budov - hrubý úklid, zametení sutě, vysátí prachu</t>
  </si>
  <si>
    <t>-602954727</t>
  </si>
  <si>
    <t>49</t>
  </si>
  <si>
    <t>OST04</t>
  </si>
  <si>
    <t>Hrubé omytí oken od nečistot</t>
  </si>
  <si>
    <t>-586580184</t>
  </si>
  <si>
    <t>50</t>
  </si>
  <si>
    <t>OST05</t>
  </si>
  <si>
    <t>Plošina pro montáž oken a oplechování</t>
  </si>
  <si>
    <t>174487852</t>
  </si>
  <si>
    <t>19</t>
  </si>
  <si>
    <t>764002851</t>
  </si>
  <si>
    <t>Demontáž oplechování parapetů do suti</t>
  </si>
  <si>
    <t>981197338</t>
  </si>
  <si>
    <t>4,2+7,8+6,4+2,6</t>
  </si>
  <si>
    <t>20</t>
  </si>
  <si>
    <t>764002861</t>
  </si>
  <si>
    <t>Demontáž oplechování říms a ozdobných prvků do suti</t>
  </si>
  <si>
    <t>-722043068</t>
  </si>
  <si>
    <t>764216404</t>
  </si>
  <si>
    <t>Oplechování parapetů rovných mechanicky kotvené z Pz plechu rš 330 mm</t>
  </si>
  <si>
    <t>571946359</t>
  </si>
  <si>
    <t>Kl02</t>
  </si>
  <si>
    <t>0+4,2</t>
  </si>
  <si>
    <t>Kl03</t>
  </si>
  <si>
    <t>3,9+3,9</t>
  </si>
  <si>
    <t>Kl04</t>
  </si>
  <si>
    <t>3,2+3,2</t>
  </si>
  <si>
    <t>Kl05</t>
  </si>
  <si>
    <t>1,3+1,3</t>
  </si>
  <si>
    <t>22</t>
  </si>
  <si>
    <t>764218404</t>
  </si>
  <si>
    <t>Oplechování rovné římsy mechanicky kotvené z Pz plechu rš 330 mm</t>
  </si>
  <si>
    <t>1171655720</t>
  </si>
  <si>
    <t>Kl01</t>
  </si>
  <si>
    <t>9,5+0</t>
  </si>
  <si>
    <t>23</t>
  </si>
  <si>
    <t>998764203</t>
  </si>
  <si>
    <t>Přesun hmot procentní pro konstrukce klempířské v objektech v do 24 m</t>
  </si>
  <si>
    <t>%</t>
  </si>
  <si>
    <t>358283968</t>
  </si>
  <si>
    <t>24</t>
  </si>
  <si>
    <t>766621112</t>
  </si>
  <si>
    <t>Montáž dřevěných oken plochy přes 1 m2 špaletových výšky do 2,5 m s rámem do zdiva</t>
  </si>
  <si>
    <t>-639636898</t>
  </si>
  <si>
    <t>25</t>
  </si>
  <si>
    <t>M</t>
  </si>
  <si>
    <t>611RC1T01</t>
  </si>
  <si>
    <t>T01 - okno kastlíkové tříkřídlové 1120x2200mm - viz. specifikace PD</t>
  </si>
  <si>
    <t>kus</t>
  </si>
  <si>
    <t>32</t>
  </si>
  <si>
    <t>-1663039328</t>
  </si>
  <si>
    <t>26</t>
  </si>
  <si>
    <t>766621212</t>
  </si>
  <si>
    <t>Montáž dřevěných oken plochy přes 1 m2 otevíravých výšky do 2,5 m s rámem do zdiva</t>
  </si>
  <si>
    <t>-1277735345</t>
  </si>
  <si>
    <t>27</t>
  </si>
  <si>
    <t>611RC2T02</t>
  </si>
  <si>
    <t>T02 - okno dřevěné 4-křídlové otevíravé 1200x1790mm - dle specifikace PD</t>
  </si>
  <si>
    <t>-444251815</t>
  </si>
  <si>
    <t>28</t>
  </si>
  <si>
    <t>611RC2T03</t>
  </si>
  <si>
    <t>T03 - okno dřevěné 4-křídlové otevíravé 1500x2100mm - dle specifikace PD</t>
  </si>
  <si>
    <t>1986192095</t>
  </si>
  <si>
    <t>29</t>
  </si>
  <si>
    <t>611RC2T04</t>
  </si>
  <si>
    <t>T04 - okno dřevěné 4-křídlové otevíravé 1160x2100mm - dle specifikace PD</t>
  </si>
  <si>
    <t>71780809</t>
  </si>
  <si>
    <t>30</t>
  </si>
  <si>
    <t>766694112</t>
  </si>
  <si>
    <t>Montáž parapetních desek dřevěných nebo plastových šířky do 30 cm délky do 1,6 m</t>
  </si>
  <si>
    <t>901230135</t>
  </si>
  <si>
    <t>31</t>
  </si>
  <si>
    <t>607RC1T02</t>
  </si>
  <si>
    <t>deska parapetní masivní dřevo borovice vnitřní 0,15 x 1,2 m - pro okno T02, vč. povrchové úpravy</t>
  </si>
  <si>
    <t>ks</t>
  </si>
  <si>
    <t>2079166325</t>
  </si>
  <si>
    <t>607RC2T03</t>
  </si>
  <si>
    <t>deska parapetní masivní dřevo borovice vnitřní 0,15 x 1,5 m - pro okno T03, vč. povrchové úpravy</t>
  </si>
  <si>
    <t>1692290375</t>
  </si>
  <si>
    <t>33</t>
  </si>
  <si>
    <t>998766203</t>
  </si>
  <si>
    <t>Přesun hmot procentní pro konstrukce truhlářské v objektech v do 24 m</t>
  </si>
  <si>
    <t>-949315265</t>
  </si>
  <si>
    <t>34</t>
  </si>
  <si>
    <t>781471810</t>
  </si>
  <si>
    <t>Demontáž obkladů z obkladaček keramických kladených do malty</t>
  </si>
  <si>
    <t>-1015916758</t>
  </si>
  <si>
    <t>1,20*0,3*2</t>
  </si>
  <si>
    <t>35</t>
  </si>
  <si>
    <t>781674RC1</t>
  </si>
  <si>
    <t>Montáž obkladů parapetů šířky do 300 mm z dlaždic keramických lepených flexibilním lepidlem</t>
  </si>
  <si>
    <t>-1039717868</t>
  </si>
  <si>
    <t>1,20*2</t>
  </si>
  <si>
    <t>36</t>
  </si>
  <si>
    <t>59761408</t>
  </si>
  <si>
    <t>dlaždice keramické slinuté neglazované mrazuvzdorné barevná přes 9 do 12 ks/m2</t>
  </si>
  <si>
    <t>996853049</t>
  </si>
  <si>
    <t>1,20*2*0,3</t>
  </si>
  <si>
    <t>37</t>
  </si>
  <si>
    <t>998781203</t>
  </si>
  <si>
    <t>Přesun hmot procentní pro obklady keramické v objektech v do 24 m</t>
  </si>
  <si>
    <t>1972558859</t>
  </si>
  <si>
    <t>38</t>
  </si>
  <si>
    <t>783444101</t>
  </si>
  <si>
    <t>Základní jednonásobný polyuretanový nátěr klempířských konstrukcí</t>
  </si>
  <si>
    <t>260873169</t>
  </si>
  <si>
    <t>(9,5+0)*0,33</t>
  </si>
  <si>
    <t>(0+4,2)*0,3</t>
  </si>
  <si>
    <t>(3,9+3,9)*0,3</t>
  </si>
  <si>
    <t>(3,2+3,2)*0,3</t>
  </si>
  <si>
    <t>(1,3+1,3)*0,3</t>
  </si>
  <si>
    <t>39</t>
  </si>
  <si>
    <t>783447101</t>
  </si>
  <si>
    <t>Krycí jednonásobný polyuretanový nátěr klempířských konstrukcí</t>
  </si>
  <si>
    <t>-258578777</t>
  </si>
  <si>
    <t>40</t>
  </si>
  <si>
    <t>784181111</t>
  </si>
  <si>
    <t>Základní silikátová jednonásobná penetrace podkladu v místnostech výšky do 3,80m</t>
  </si>
  <si>
    <t>2056299811</t>
  </si>
  <si>
    <t>0,3*2*(1,12+2,2)*6</t>
  </si>
  <si>
    <t>0,3*2*(1,2+1,79)*6</t>
  </si>
  <si>
    <t>0,3*2*(1,5+2,1)*4</t>
  </si>
  <si>
    <t>0,3*2*(1,16+2,1)*2</t>
  </si>
  <si>
    <t>41</t>
  </si>
  <si>
    <t>784221101</t>
  </si>
  <si>
    <t>Dvojnásobné bílé malby  ze směsí za sucha dobře otěruvzdorných v místnostech do 3,80 m</t>
  </si>
  <si>
    <t>929087634</t>
  </si>
  <si>
    <t>42</t>
  </si>
  <si>
    <t>786626111</t>
  </si>
  <si>
    <t>Montáž lamelové žaluzie vnitřní nebo do oken dvojitých dřevěných</t>
  </si>
  <si>
    <t>1557646354</t>
  </si>
  <si>
    <t>(0,92*0,36+1,0*0,41)*6</t>
  </si>
  <si>
    <t>(2*0,43*1,38+2*0,43*1,44)*6</t>
  </si>
  <si>
    <t>1,0*0,4*6</t>
  </si>
  <si>
    <t>1,0*1,1*6</t>
  </si>
  <si>
    <t>1,3*0,52*4</t>
  </si>
  <si>
    <t>1,3*1,28*4</t>
  </si>
  <si>
    <t>0,96*0,52*2</t>
  </si>
  <si>
    <t>0,96*1,28*2</t>
  </si>
  <si>
    <t>43</t>
  </si>
  <si>
    <t>55346200</t>
  </si>
  <si>
    <t>žaluzie horizontální interiérové, vč. příslušenství</t>
  </si>
  <si>
    <t>1378978749</t>
  </si>
  <si>
    <t>44</t>
  </si>
  <si>
    <t>787600801</t>
  </si>
  <si>
    <t>Vysklívání oken a dveří plochy do 1 m2 skla plochého</t>
  </si>
  <si>
    <t>952692520</t>
  </si>
  <si>
    <t>45</t>
  </si>
  <si>
    <t>787600802</t>
  </si>
  <si>
    <t>Vysklívání oken a dveří plochy do 3 m2 skla plochého</t>
  </si>
  <si>
    <t>-450613327</t>
  </si>
  <si>
    <t>47</t>
  </si>
  <si>
    <t>030001000</t>
  </si>
  <si>
    <t>1024</t>
  </si>
  <si>
    <t>-1413972387</t>
  </si>
  <si>
    <t>46</t>
  </si>
  <si>
    <t>091404000</t>
  </si>
  <si>
    <t>Práce na památkovém objektu - koordinace s pracovníky NPÚ</t>
  </si>
  <si>
    <t>337476454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</si>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</sst>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2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R2" s="248" t="s">
        <v>8</v>
      </c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05" t="s">
        <v>12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09" t="s">
        <v>17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8"/>
      <c r="AQ5" s="26"/>
      <c r="BE5" s="207" t="s">
        <v>18</v>
      </c>
      <c r="BS5" s="21" t="s">
        <v>9</v>
      </c>
    </row>
    <row r="6" spans="1:73" ht="36.950000000000003" customHeight="1">
      <c r="B6" s="25"/>
      <c r="C6" s="28"/>
      <c r="D6" s="31" t="s">
        <v>19</v>
      </c>
      <c r="E6" s="28"/>
      <c r="F6" s="28"/>
      <c r="G6" s="28"/>
      <c r="H6" s="28"/>
      <c r="I6" s="28"/>
      <c r="J6" s="28"/>
      <c r="K6" s="211" t="s">
        <v>20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8"/>
      <c r="AQ6" s="26"/>
      <c r="BE6" s="208"/>
      <c r="BS6" s="21" t="s">
        <v>9</v>
      </c>
    </row>
    <row r="7" spans="1:73" ht="14.45" customHeight="1">
      <c r="B7" s="25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6"/>
      <c r="BE7" s="208"/>
      <c r="BS7" s="21" t="s">
        <v>9</v>
      </c>
    </row>
    <row r="8" spans="1:73" ht="14.45" customHeight="1">
      <c r="B8" s="25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6"/>
      <c r="BE8" s="208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08"/>
      <c r="BS9" s="21" t="s">
        <v>9</v>
      </c>
    </row>
    <row r="10" spans="1:73" ht="14.45" customHeight="1">
      <c r="B10" s="25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30</v>
      </c>
      <c r="AO10" s="28"/>
      <c r="AP10" s="28"/>
      <c r="AQ10" s="26"/>
      <c r="BE10" s="208"/>
      <c r="BS10" s="21" t="s">
        <v>9</v>
      </c>
    </row>
    <row r="11" spans="1:73" ht="18.399999999999999" customHeight="1">
      <c r="B11" s="25"/>
      <c r="C11" s="28"/>
      <c r="D11" s="28"/>
      <c r="E11" s="30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32</v>
      </c>
      <c r="AL11" s="28"/>
      <c r="AM11" s="28"/>
      <c r="AN11" s="30" t="s">
        <v>33</v>
      </c>
      <c r="AO11" s="28"/>
      <c r="AP11" s="28"/>
      <c r="AQ11" s="26"/>
      <c r="BE11" s="208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08"/>
      <c r="BS12" s="21" t="s">
        <v>9</v>
      </c>
    </row>
    <row r="13" spans="1:73" ht="14.45" customHeight="1">
      <c r="B13" s="25"/>
      <c r="C13" s="28"/>
      <c r="D13" s="32" t="s">
        <v>34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35</v>
      </c>
      <c r="AO13" s="28"/>
      <c r="AP13" s="28"/>
      <c r="AQ13" s="26"/>
      <c r="BE13" s="208"/>
      <c r="BS13" s="21" t="s">
        <v>9</v>
      </c>
    </row>
    <row r="14" spans="1:73">
      <c r="B14" s="25"/>
      <c r="C14" s="28"/>
      <c r="D14" s="28"/>
      <c r="E14" s="212" t="s">
        <v>35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32" t="s">
        <v>32</v>
      </c>
      <c r="AL14" s="28"/>
      <c r="AM14" s="28"/>
      <c r="AN14" s="34" t="s">
        <v>35</v>
      </c>
      <c r="AO14" s="28"/>
      <c r="AP14" s="28"/>
      <c r="AQ14" s="26"/>
      <c r="BE14" s="208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08"/>
      <c r="BS15" s="21" t="s">
        <v>6</v>
      </c>
    </row>
    <row r="16" spans="1:73" ht="14.45" customHeight="1">
      <c r="B16" s="25"/>
      <c r="C16" s="28"/>
      <c r="D16" s="32" t="s">
        <v>36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37</v>
      </c>
      <c r="AO16" s="28"/>
      <c r="AP16" s="28"/>
      <c r="AQ16" s="26"/>
      <c r="BE16" s="208"/>
      <c r="BS16" s="21" t="s">
        <v>6</v>
      </c>
    </row>
    <row r="17" spans="2:71" ht="18.399999999999999" customHeight="1">
      <c r="B17" s="25"/>
      <c r="C17" s="28"/>
      <c r="D17" s="28"/>
      <c r="E17" s="30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32</v>
      </c>
      <c r="AL17" s="28"/>
      <c r="AM17" s="28"/>
      <c r="AN17" s="30" t="s">
        <v>39</v>
      </c>
      <c r="AO17" s="28"/>
      <c r="AP17" s="28"/>
      <c r="AQ17" s="26"/>
      <c r="BE17" s="208"/>
      <c r="BS17" s="21" t="s">
        <v>40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08"/>
      <c r="BS18" s="21" t="s">
        <v>9</v>
      </c>
    </row>
    <row r="19" spans="2:71" ht="14.45" customHeight="1">
      <c r="B19" s="25"/>
      <c r="C19" s="28"/>
      <c r="D19" s="32" t="s">
        <v>41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42</v>
      </c>
      <c r="AO19" s="28"/>
      <c r="AP19" s="28"/>
      <c r="AQ19" s="26"/>
      <c r="BE19" s="208"/>
      <c r="BS19" s="21" t="s">
        <v>9</v>
      </c>
    </row>
    <row r="20" spans="2:71" ht="18.399999999999999" customHeight="1">
      <c r="B20" s="25"/>
      <c r="C20" s="28"/>
      <c r="D20" s="28"/>
      <c r="E20" s="30" t="s">
        <v>43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32</v>
      </c>
      <c r="AL20" s="28"/>
      <c r="AM20" s="28"/>
      <c r="AN20" s="30" t="s">
        <v>22</v>
      </c>
      <c r="AO20" s="28"/>
      <c r="AP20" s="28"/>
      <c r="AQ20" s="26"/>
      <c r="BE20" s="208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08"/>
    </row>
    <row r="22" spans="2:71">
      <c r="B22" s="25"/>
      <c r="C22" s="28"/>
      <c r="D22" s="32" t="s">
        <v>44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08"/>
    </row>
    <row r="23" spans="2:71" ht="16.5" customHeight="1">
      <c r="B23" s="25"/>
      <c r="C23" s="28"/>
      <c r="D23" s="28"/>
      <c r="E23" s="214" t="s">
        <v>22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8"/>
      <c r="AP23" s="28"/>
      <c r="AQ23" s="26"/>
      <c r="BE23" s="208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08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08"/>
    </row>
    <row r="26" spans="2:71" ht="14.45" customHeight="1">
      <c r="B26" s="25"/>
      <c r="C26" s="28"/>
      <c r="D26" s="36" t="s">
        <v>45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5">
        <f>ROUND(AG87,2)</f>
        <v>0</v>
      </c>
      <c r="AL26" s="210"/>
      <c r="AM26" s="210"/>
      <c r="AN26" s="210"/>
      <c r="AO26" s="210"/>
      <c r="AP26" s="28"/>
      <c r="AQ26" s="26"/>
      <c r="BE26" s="208"/>
    </row>
    <row r="27" spans="2:71" ht="14.45" customHeight="1">
      <c r="B27" s="25"/>
      <c r="C27" s="28"/>
      <c r="D27" s="36" t="s">
        <v>46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5">
        <f>ROUND(AG90,2)</f>
        <v>0</v>
      </c>
      <c r="AL27" s="215"/>
      <c r="AM27" s="215"/>
      <c r="AN27" s="215"/>
      <c r="AO27" s="215"/>
      <c r="AP27" s="28"/>
      <c r="AQ27" s="26"/>
      <c r="BE27" s="208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8"/>
    </row>
    <row r="29" spans="2:71" s="1" customFormat="1" ht="25.9" customHeight="1">
      <c r="B29" s="37"/>
      <c r="C29" s="38"/>
      <c r="D29" s="40" t="s">
        <v>47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6">
        <f>ROUND(AK26+AK27,2)</f>
        <v>0</v>
      </c>
      <c r="AL29" s="217"/>
      <c r="AM29" s="217"/>
      <c r="AN29" s="217"/>
      <c r="AO29" s="217"/>
      <c r="AP29" s="38"/>
      <c r="AQ29" s="39"/>
      <c r="BE29" s="208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8"/>
    </row>
    <row r="31" spans="2:71" s="2" customFormat="1" ht="14.45" customHeight="1">
      <c r="B31" s="42"/>
      <c r="C31" s="43"/>
      <c r="D31" s="44" t="s">
        <v>48</v>
      </c>
      <c r="E31" s="43"/>
      <c r="F31" s="44" t="s">
        <v>49</v>
      </c>
      <c r="G31" s="43"/>
      <c r="H31" s="43"/>
      <c r="I31" s="43"/>
      <c r="J31" s="43"/>
      <c r="K31" s="43"/>
      <c r="L31" s="218">
        <v>0.21</v>
      </c>
      <c r="M31" s="219"/>
      <c r="N31" s="219"/>
      <c r="O31" s="219"/>
      <c r="P31" s="43"/>
      <c r="Q31" s="43"/>
      <c r="R31" s="43"/>
      <c r="S31" s="43"/>
      <c r="T31" s="46" t="s">
        <v>50</v>
      </c>
      <c r="U31" s="43"/>
      <c r="V31" s="43"/>
      <c r="W31" s="220">
        <f>ROUND(AZ87+SUM(CD91:CD95),2)</f>
        <v>0</v>
      </c>
      <c r="X31" s="219"/>
      <c r="Y31" s="219"/>
      <c r="Z31" s="219"/>
      <c r="AA31" s="219"/>
      <c r="AB31" s="219"/>
      <c r="AC31" s="219"/>
      <c r="AD31" s="219"/>
      <c r="AE31" s="219"/>
      <c r="AF31" s="43"/>
      <c r="AG31" s="43"/>
      <c r="AH31" s="43"/>
      <c r="AI31" s="43"/>
      <c r="AJ31" s="43"/>
      <c r="AK31" s="220">
        <f>ROUND(AV87+SUM(BY91:BY95),2)</f>
        <v>0</v>
      </c>
      <c r="AL31" s="219"/>
      <c r="AM31" s="219"/>
      <c r="AN31" s="219"/>
      <c r="AO31" s="219"/>
      <c r="AP31" s="43"/>
      <c r="AQ31" s="47"/>
      <c r="BE31" s="208"/>
    </row>
    <row r="32" spans="2:71" s="2" customFormat="1" ht="14.45" customHeight="1">
      <c r="B32" s="42"/>
      <c r="C32" s="43"/>
      <c r="D32" s="43"/>
      <c r="E32" s="43"/>
      <c r="F32" s="44" t="s">
        <v>51</v>
      </c>
      <c r="G32" s="43"/>
      <c r="H32" s="43"/>
      <c r="I32" s="43"/>
      <c r="J32" s="43"/>
      <c r="K32" s="43"/>
      <c r="L32" s="218">
        <v>0.15</v>
      </c>
      <c r="M32" s="219"/>
      <c r="N32" s="219"/>
      <c r="O32" s="219"/>
      <c r="P32" s="43"/>
      <c r="Q32" s="43"/>
      <c r="R32" s="43"/>
      <c r="S32" s="43"/>
      <c r="T32" s="46" t="s">
        <v>50</v>
      </c>
      <c r="U32" s="43"/>
      <c r="V32" s="43"/>
      <c r="W32" s="220">
        <f>ROUND(BA87+SUM(CE91:CE95),2)</f>
        <v>0</v>
      </c>
      <c r="X32" s="219"/>
      <c r="Y32" s="219"/>
      <c r="Z32" s="219"/>
      <c r="AA32" s="219"/>
      <c r="AB32" s="219"/>
      <c r="AC32" s="219"/>
      <c r="AD32" s="219"/>
      <c r="AE32" s="219"/>
      <c r="AF32" s="43"/>
      <c r="AG32" s="43"/>
      <c r="AH32" s="43"/>
      <c r="AI32" s="43"/>
      <c r="AJ32" s="43"/>
      <c r="AK32" s="220">
        <f>ROUND(AW87+SUM(BZ91:BZ95),2)</f>
        <v>0</v>
      </c>
      <c r="AL32" s="219"/>
      <c r="AM32" s="219"/>
      <c r="AN32" s="219"/>
      <c r="AO32" s="219"/>
      <c r="AP32" s="43"/>
      <c r="AQ32" s="47"/>
      <c r="BE32" s="208"/>
    </row>
    <row r="33" spans="2:57" s="2" customFormat="1" ht="14.45" hidden="1" customHeight="1">
      <c r="B33" s="42"/>
      <c r="C33" s="43"/>
      <c r="D33" s="43"/>
      <c r="E33" s="43"/>
      <c r="F33" s="44" t="s">
        <v>52</v>
      </c>
      <c r="G33" s="43"/>
      <c r="H33" s="43"/>
      <c r="I33" s="43"/>
      <c r="J33" s="43"/>
      <c r="K33" s="43"/>
      <c r="L33" s="218">
        <v>0.21</v>
      </c>
      <c r="M33" s="219"/>
      <c r="N33" s="219"/>
      <c r="O33" s="219"/>
      <c r="P33" s="43"/>
      <c r="Q33" s="43"/>
      <c r="R33" s="43"/>
      <c r="S33" s="43"/>
      <c r="T33" s="46" t="s">
        <v>50</v>
      </c>
      <c r="U33" s="43"/>
      <c r="V33" s="43"/>
      <c r="W33" s="220">
        <f>ROUND(BB87+SUM(CF91:CF95),2)</f>
        <v>0</v>
      </c>
      <c r="X33" s="219"/>
      <c r="Y33" s="219"/>
      <c r="Z33" s="219"/>
      <c r="AA33" s="219"/>
      <c r="AB33" s="219"/>
      <c r="AC33" s="219"/>
      <c r="AD33" s="219"/>
      <c r="AE33" s="219"/>
      <c r="AF33" s="43"/>
      <c r="AG33" s="43"/>
      <c r="AH33" s="43"/>
      <c r="AI33" s="43"/>
      <c r="AJ33" s="43"/>
      <c r="AK33" s="220">
        <v>0</v>
      </c>
      <c r="AL33" s="219"/>
      <c r="AM33" s="219"/>
      <c r="AN33" s="219"/>
      <c r="AO33" s="219"/>
      <c r="AP33" s="43"/>
      <c r="AQ33" s="47"/>
      <c r="BE33" s="208"/>
    </row>
    <row r="34" spans="2:57" s="2" customFormat="1" ht="14.45" hidden="1" customHeight="1">
      <c r="B34" s="42"/>
      <c r="C34" s="43"/>
      <c r="D34" s="43"/>
      <c r="E34" s="43"/>
      <c r="F34" s="44" t="s">
        <v>53</v>
      </c>
      <c r="G34" s="43"/>
      <c r="H34" s="43"/>
      <c r="I34" s="43"/>
      <c r="J34" s="43"/>
      <c r="K34" s="43"/>
      <c r="L34" s="218">
        <v>0.15</v>
      </c>
      <c r="M34" s="219"/>
      <c r="N34" s="219"/>
      <c r="O34" s="219"/>
      <c r="P34" s="43"/>
      <c r="Q34" s="43"/>
      <c r="R34" s="43"/>
      <c r="S34" s="43"/>
      <c r="T34" s="46" t="s">
        <v>50</v>
      </c>
      <c r="U34" s="43"/>
      <c r="V34" s="43"/>
      <c r="W34" s="220">
        <f>ROUND(BC87+SUM(CG91:CG95),2)</f>
        <v>0</v>
      </c>
      <c r="X34" s="219"/>
      <c r="Y34" s="219"/>
      <c r="Z34" s="219"/>
      <c r="AA34" s="219"/>
      <c r="AB34" s="219"/>
      <c r="AC34" s="219"/>
      <c r="AD34" s="219"/>
      <c r="AE34" s="219"/>
      <c r="AF34" s="43"/>
      <c r="AG34" s="43"/>
      <c r="AH34" s="43"/>
      <c r="AI34" s="43"/>
      <c r="AJ34" s="43"/>
      <c r="AK34" s="220">
        <v>0</v>
      </c>
      <c r="AL34" s="219"/>
      <c r="AM34" s="219"/>
      <c r="AN34" s="219"/>
      <c r="AO34" s="219"/>
      <c r="AP34" s="43"/>
      <c r="AQ34" s="47"/>
      <c r="BE34" s="208"/>
    </row>
    <row r="35" spans="2:57" s="2" customFormat="1" ht="14.45" hidden="1" customHeight="1">
      <c r="B35" s="42"/>
      <c r="C35" s="43"/>
      <c r="D35" s="43"/>
      <c r="E35" s="43"/>
      <c r="F35" s="44" t="s">
        <v>54</v>
      </c>
      <c r="G35" s="43"/>
      <c r="H35" s="43"/>
      <c r="I35" s="43"/>
      <c r="J35" s="43"/>
      <c r="K35" s="43"/>
      <c r="L35" s="218">
        <v>0</v>
      </c>
      <c r="M35" s="219"/>
      <c r="N35" s="219"/>
      <c r="O35" s="219"/>
      <c r="P35" s="43"/>
      <c r="Q35" s="43"/>
      <c r="R35" s="43"/>
      <c r="S35" s="43"/>
      <c r="T35" s="46" t="s">
        <v>50</v>
      </c>
      <c r="U35" s="43"/>
      <c r="V35" s="43"/>
      <c r="W35" s="220">
        <f>ROUND(BD87+SUM(CH91:CH95),2)</f>
        <v>0</v>
      </c>
      <c r="X35" s="219"/>
      <c r="Y35" s="219"/>
      <c r="Z35" s="219"/>
      <c r="AA35" s="219"/>
      <c r="AB35" s="219"/>
      <c r="AC35" s="219"/>
      <c r="AD35" s="219"/>
      <c r="AE35" s="219"/>
      <c r="AF35" s="43"/>
      <c r="AG35" s="43"/>
      <c r="AH35" s="43"/>
      <c r="AI35" s="43"/>
      <c r="AJ35" s="43"/>
      <c r="AK35" s="220">
        <v>0</v>
      </c>
      <c r="AL35" s="219"/>
      <c r="AM35" s="219"/>
      <c r="AN35" s="219"/>
      <c r="AO35" s="219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55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56</v>
      </c>
      <c r="U37" s="50"/>
      <c r="V37" s="50"/>
      <c r="W37" s="50"/>
      <c r="X37" s="221" t="s">
        <v>57</v>
      </c>
      <c r="Y37" s="222"/>
      <c r="Z37" s="222"/>
      <c r="AA37" s="222"/>
      <c r="AB37" s="222"/>
      <c r="AC37" s="50"/>
      <c r="AD37" s="50"/>
      <c r="AE37" s="50"/>
      <c r="AF37" s="50"/>
      <c r="AG37" s="50"/>
      <c r="AH37" s="50"/>
      <c r="AI37" s="50"/>
      <c r="AJ37" s="50"/>
      <c r="AK37" s="223">
        <f>SUM(AK29:AK35)</f>
        <v>0</v>
      </c>
      <c r="AL37" s="222"/>
      <c r="AM37" s="222"/>
      <c r="AN37" s="222"/>
      <c r="AO37" s="224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7"/>
      <c r="C49" s="38"/>
      <c r="D49" s="52" t="s">
        <v>58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59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 ht="13.5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 ht="13.5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 ht="13.5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 ht="13.5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 ht="13.5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 ht="13.5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 ht="13.5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>
      <c r="B58" s="37"/>
      <c r="C58" s="38"/>
      <c r="D58" s="57" t="s">
        <v>60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61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60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61</v>
      </c>
      <c r="AN58" s="58"/>
      <c r="AO58" s="60"/>
      <c r="AP58" s="38"/>
      <c r="AQ58" s="39"/>
    </row>
    <row r="59" spans="2:43" ht="13.5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7"/>
      <c r="C60" s="38"/>
      <c r="D60" s="52" t="s">
        <v>62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63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 ht="13.5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 ht="13.5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 ht="13.5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 ht="13.5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 ht="13.5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 ht="13.5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 ht="13.5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>
      <c r="B69" s="37"/>
      <c r="C69" s="38"/>
      <c r="D69" s="57" t="s">
        <v>60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61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60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61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05" t="s">
        <v>64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201808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5" t="str">
        <f>K6</f>
        <v>Bytový dům Zámecké náměstí č.p. 49, Frýdek-Místek - výměna oken</v>
      </c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2. 4. 2018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Statutární město Frýdek-Místek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36</v>
      </c>
      <c r="AJ82" s="38"/>
      <c r="AK82" s="38"/>
      <c r="AL82" s="38"/>
      <c r="AM82" s="227" t="str">
        <f>IF(E17="","",E17)</f>
        <v>CONSTRUCTUS s.r.o.</v>
      </c>
      <c r="AN82" s="227"/>
      <c r="AO82" s="227"/>
      <c r="AP82" s="227"/>
      <c r="AQ82" s="39"/>
      <c r="AS82" s="228" t="s">
        <v>65</v>
      </c>
      <c r="AT82" s="229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>
      <c r="B83" s="37"/>
      <c r="C83" s="32" t="s">
        <v>34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41</v>
      </c>
      <c r="AJ83" s="38"/>
      <c r="AK83" s="38"/>
      <c r="AL83" s="38"/>
      <c r="AM83" s="227" t="str">
        <f>IF(E20="","",E20)</f>
        <v>Ing. Jana Koběrská</v>
      </c>
      <c r="AN83" s="227"/>
      <c r="AO83" s="227"/>
      <c r="AP83" s="227"/>
      <c r="AQ83" s="39"/>
      <c r="AS83" s="230"/>
      <c r="AT83" s="231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2"/>
      <c r="AT84" s="233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4" t="s">
        <v>66</v>
      </c>
      <c r="D85" s="235"/>
      <c r="E85" s="235"/>
      <c r="F85" s="235"/>
      <c r="G85" s="235"/>
      <c r="H85" s="81"/>
      <c r="I85" s="236" t="s">
        <v>67</v>
      </c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6" t="s">
        <v>68</v>
      </c>
      <c r="AH85" s="235"/>
      <c r="AI85" s="235"/>
      <c r="AJ85" s="235"/>
      <c r="AK85" s="235"/>
      <c r="AL85" s="235"/>
      <c r="AM85" s="235"/>
      <c r="AN85" s="236" t="s">
        <v>69</v>
      </c>
      <c r="AO85" s="235"/>
      <c r="AP85" s="237"/>
      <c r="AQ85" s="39"/>
      <c r="AS85" s="82" t="s">
        <v>70</v>
      </c>
      <c r="AT85" s="83" t="s">
        <v>71</v>
      </c>
      <c r="AU85" s="83" t="s">
        <v>72</v>
      </c>
      <c r="AV85" s="83" t="s">
        <v>73</v>
      </c>
      <c r="AW85" s="83" t="s">
        <v>74</v>
      </c>
      <c r="AX85" s="83" t="s">
        <v>75</v>
      </c>
      <c r="AY85" s="83" t="s">
        <v>76</v>
      </c>
      <c r="AZ85" s="83" t="s">
        <v>77</v>
      </c>
      <c r="BA85" s="83" t="s">
        <v>78</v>
      </c>
      <c r="BB85" s="83" t="s">
        <v>79</v>
      </c>
      <c r="BC85" s="83" t="s">
        <v>80</v>
      </c>
      <c r="BD85" s="84" t="s">
        <v>81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82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5">
        <f>ROUND(AG88,2)</f>
        <v>0</v>
      </c>
      <c r="AH87" s="245"/>
      <c r="AI87" s="245"/>
      <c r="AJ87" s="245"/>
      <c r="AK87" s="245"/>
      <c r="AL87" s="245"/>
      <c r="AM87" s="245"/>
      <c r="AN87" s="246">
        <f>SUM(AG87,AT87)</f>
        <v>0</v>
      </c>
      <c r="AO87" s="246"/>
      <c r="AP87" s="246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83</v>
      </c>
      <c r="BT87" s="92" t="s">
        <v>84</v>
      </c>
      <c r="BV87" s="92" t="s">
        <v>85</v>
      </c>
      <c r="BW87" s="92" t="s">
        <v>86</v>
      </c>
      <c r="BX87" s="92" t="s">
        <v>87</v>
      </c>
    </row>
    <row r="88" spans="1:89" s="5" customFormat="1" ht="31.5" customHeight="1">
      <c r="A88" s="93" t="s">
        <v>88</v>
      </c>
      <c r="B88" s="94"/>
      <c r="C88" s="95"/>
      <c r="D88" s="240" t="s">
        <v>17</v>
      </c>
      <c r="E88" s="240"/>
      <c r="F88" s="240"/>
      <c r="G88" s="240"/>
      <c r="H88" s="240"/>
      <c r="I88" s="96"/>
      <c r="J88" s="240" t="s">
        <v>20</v>
      </c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38">
        <f>'201808 - Bytový dům Zámec...'!M29</f>
        <v>0</v>
      </c>
      <c r="AH88" s="239"/>
      <c r="AI88" s="239"/>
      <c r="AJ88" s="239"/>
      <c r="AK88" s="239"/>
      <c r="AL88" s="239"/>
      <c r="AM88" s="239"/>
      <c r="AN88" s="238">
        <f>SUM(AG88,AT88)</f>
        <v>0</v>
      </c>
      <c r="AO88" s="239"/>
      <c r="AP88" s="239"/>
      <c r="AQ88" s="97"/>
      <c r="AS88" s="98">
        <f>'201808 - Bytový dům Zámec...'!M27</f>
        <v>0</v>
      </c>
      <c r="AT88" s="99">
        <f>ROUND(SUM(AV88:AW88),2)</f>
        <v>0</v>
      </c>
      <c r="AU88" s="100">
        <f>'201808 - Bytový dům Zámec...'!W131</f>
        <v>0</v>
      </c>
      <c r="AV88" s="99">
        <f>'201808 - Bytový dům Zámec...'!M31</f>
        <v>0</v>
      </c>
      <c r="AW88" s="99">
        <f>'201808 - Bytový dům Zámec...'!M32</f>
        <v>0</v>
      </c>
      <c r="AX88" s="99">
        <f>'201808 - Bytový dům Zámec...'!M33</f>
        <v>0</v>
      </c>
      <c r="AY88" s="99">
        <f>'201808 - Bytový dům Zámec...'!M34</f>
        <v>0</v>
      </c>
      <c r="AZ88" s="99">
        <f>'201808 - Bytový dům Zámec...'!H31</f>
        <v>0</v>
      </c>
      <c r="BA88" s="99">
        <f>'201808 - Bytový dům Zámec...'!H32</f>
        <v>0</v>
      </c>
      <c r="BB88" s="99">
        <f>'201808 - Bytový dům Zámec...'!H33</f>
        <v>0</v>
      </c>
      <c r="BC88" s="99">
        <f>'201808 - Bytový dům Zámec...'!H34</f>
        <v>0</v>
      </c>
      <c r="BD88" s="101">
        <f>'201808 - Bytový dům Zámec...'!H35</f>
        <v>0</v>
      </c>
      <c r="BT88" s="102" t="s">
        <v>89</v>
      </c>
      <c r="BU88" s="102" t="s">
        <v>90</v>
      </c>
      <c r="BV88" s="102" t="s">
        <v>85</v>
      </c>
      <c r="BW88" s="102" t="s">
        <v>86</v>
      </c>
      <c r="BX88" s="102" t="s">
        <v>87</v>
      </c>
    </row>
    <row r="89" spans="1:89" ht="13.5">
      <c r="B89" s="25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6"/>
    </row>
    <row r="90" spans="1:89" s="1" customFormat="1" ht="30" customHeight="1">
      <c r="B90" s="37"/>
      <c r="C90" s="86" t="s">
        <v>91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6">
        <f>ROUND(SUM(AG91:AG94),2)</f>
        <v>0</v>
      </c>
      <c r="AH90" s="246"/>
      <c r="AI90" s="246"/>
      <c r="AJ90" s="246"/>
      <c r="AK90" s="246"/>
      <c r="AL90" s="246"/>
      <c r="AM90" s="246"/>
      <c r="AN90" s="246">
        <f>ROUND(SUM(AN91:AN94),2)</f>
        <v>0</v>
      </c>
      <c r="AO90" s="246"/>
      <c r="AP90" s="246"/>
      <c r="AQ90" s="39"/>
      <c r="AS90" s="82" t="s">
        <v>92</v>
      </c>
      <c r="AT90" s="83" t="s">
        <v>93</v>
      </c>
      <c r="AU90" s="83" t="s">
        <v>48</v>
      </c>
      <c r="AV90" s="84" t="s">
        <v>71</v>
      </c>
    </row>
    <row r="91" spans="1:89" s="1" customFormat="1" ht="19.899999999999999" customHeight="1">
      <c r="B91" s="37"/>
      <c r="C91" s="38"/>
      <c r="D91" s="103" t="s">
        <v>94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41">
        <f>ROUND(AG87*AS91,2)</f>
        <v>0</v>
      </c>
      <c r="AH91" s="242"/>
      <c r="AI91" s="242"/>
      <c r="AJ91" s="242"/>
      <c r="AK91" s="242"/>
      <c r="AL91" s="242"/>
      <c r="AM91" s="242"/>
      <c r="AN91" s="242">
        <f>ROUND(AG91+AV91,2)</f>
        <v>0</v>
      </c>
      <c r="AO91" s="242"/>
      <c r="AP91" s="242"/>
      <c r="AQ91" s="39"/>
      <c r="AS91" s="104">
        <v>0</v>
      </c>
      <c r="AT91" s="105" t="s">
        <v>95</v>
      </c>
      <c r="AU91" s="105" t="s">
        <v>49</v>
      </c>
      <c r="AV91" s="106">
        <f>ROUND(IF(AU91="základní",AG91*L31,IF(AU91="snížená",AG91*L32,0)),2)</f>
        <v>0</v>
      </c>
      <c r="BV91" s="21" t="s">
        <v>96</v>
      </c>
      <c r="BY91" s="107">
        <f>IF(AU91="základní",AV91,0)</f>
        <v>0</v>
      </c>
      <c r="BZ91" s="107">
        <f>IF(AU91="snížená",AV91,0)</f>
        <v>0</v>
      </c>
      <c r="CA91" s="107">
        <v>0</v>
      </c>
      <c r="CB91" s="107">
        <v>0</v>
      </c>
      <c r="CC91" s="107">
        <v>0</v>
      </c>
      <c r="CD91" s="107">
        <f>IF(AU91="základní",AG91,0)</f>
        <v>0</v>
      </c>
      <c r="CE91" s="107">
        <f>IF(AU91="snížená",AG91,0)</f>
        <v>0</v>
      </c>
      <c r="CF91" s="107">
        <f>IF(AU91="zákl. přenesená",AG91,0)</f>
        <v>0</v>
      </c>
      <c r="CG91" s="107">
        <f>IF(AU91="sníž. přenesená",AG91,0)</f>
        <v>0</v>
      </c>
      <c r="CH91" s="107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899999999999999" customHeight="1">
      <c r="B92" s="37"/>
      <c r="C92" s="38"/>
      <c r="D92" s="243" t="s">
        <v>97</v>
      </c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38"/>
      <c r="AD92" s="38"/>
      <c r="AE92" s="38"/>
      <c r="AF92" s="38"/>
      <c r="AG92" s="241">
        <f>AG87*AS92</f>
        <v>0</v>
      </c>
      <c r="AH92" s="242"/>
      <c r="AI92" s="242"/>
      <c r="AJ92" s="242"/>
      <c r="AK92" s="242"/>
      <c r="AL92" s="242"/>
      <c r="AM92" s="242"/>
      <c r="AN92" s="242">
        <f>AG92+AV92</f>
        <v>0</v>
      </c>
      <c r="AO92" s="242"/>
      <c r="AP92" s="242"/>
      <c r="AQ92" s="39"/>
      <c r="AS92" s="108">
        <v>0</v>
      </c>
      <c r="AT92" s="109" t="s">
        <v>95</v>
      </c>
      <c r="AU92" s="109" t="s">
        <v>49</v>
      </c>
      <c r="AV92" s="110">
        <f>ROUND(IF(AU92="nulová",0,IF(OR(AU92="základní",AU92="zákl. přenesená"),AG92*L31,AG92*L32)),2)</f>
        <v>0</v>
      </c>
      <c r="BV92" s="21" t="s">
        <v>98</v>
      </c>
      <c r="BY92" s="107">
        <f>IF(AU92="základní",AV92,0)</f>
        <v>0</v>
      </c>
      <c r="BZ92" s="107">
        <f>IF(AU92="snížená",AV92,0)</f>
        <v>0</v>
      </c>
      <c r="CA92" s="107">
        <f>IF(AU92="zákl. přenesená",AV92,0)</f>
        <v>0</v>
      </c>
      <c r="CB92" s="107">
        <f>IF(AU92="sníž. přenesená",AV92,0)</f>
        <v>0</v>
      </c>
      <c r="CC92" s="107">
        <f>IF(AU92="nulová",AV92,0)</f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899999999999999" customHeight="1">
      <c r="B93" s="37"/>
      <c r="C93" s="38"/>
      <c r="D93" s="243" t="s">
        <v>97</v>
      </c>
      <c r="E93" s="244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38"/>
      <c r="AD93" s="38"/>
      <c r="AE93" s="38"/>
      <c r="AF93" s="38"/>
      <c r="AG93" s="241">
        <f>AG87*AS93</f>
        <v>0</v>
      </c>
      <c r="AH93" s="242"/>
      <c r="AI93" s="242"/>
      <c r="AJ93" s="242"/>
      <c r="AK93" s="242"/>
      <c r="AL93" s="242"/>
      <c r="AM93" s="242"/>
      <c r="AN93" s="242">
        <f>AG93+AV93</f>
        <v>0</v>
      </c>
      <c r="AO93" s="242"/>
      <c r="AP93" s="242"/>
      <c r="AQ93" s="39"/>
      <c r="AS93" s="108">
        <v>0</v>
      </c>
      <c r="AT93" s="109" t="s">
        <v>95</v>
      </c>
      <c r="AU93" s="109" t="s">
        <v>49</v>
      </c>
      <c r="AV93" s="110">
        <f>ROUND(IF(AU93="nulová",0,IF(OR(AU93="základní",AU93="zákl. přenesená"),AG93*L31,AG93*L32)),2)</f>
        <v>0</v>
      </c>
      <c r="BV93" s="21" t="s">
        <v>98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899999999999999" customHeight="1">
      <c r="B94" s="37"/>
      <c r="C94" s="38"/>
      <c r="D94" s="243" t="s">
        <v>97</v>
      </c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38"/>
      <c r="AD94" s="38"/>
      <c r="AE94" s="38"/>
      <c r="AF94" s="38"/>
      <c r="AG94" s="241">
        <f>AG87*AS94</f>
        <v>0</v>
      </c>
      <c r="AH94" s="242"/>
      <c r="AI94" s="242"/>
      <c r="AJ94" s="242"/>
      <c r="AK94" s="242"/>
      <c r="AL94" s="242"/>
      <c r="AM94" s="242"/>
      <c r="AN94" s="242">
        <f>AG94+AV94</f>
        <v>0</v>
      </c>
      <c r="AO94" s="242"/>
      <c r="AP94" s="242"/>
      <c r="AQ94" s="39"/>
      <c r="AS94" s="111">
        <v>0</v>
      </c>
      <c r="AT94" s="112" t="s">
        <v>95</v>
      </c>
      <c r="AU94" s="112" t="s">
        <v>49</v>
      </c>
      <c r="AV94" s="113">
        <f>ROUND(IF(AU94="nulová",0,IF(OR(AU94="základní",AU94="zákl. přenesená"),AG94*L31,AG94*L32)),2)</f>
        <v>0</v>
      </c>
      <c r="BV94" s="21" t="s">
        <v>98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9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4" t="s">
        <v>99</v>
      </c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247">
        <f>ROUND(AG87+AG90,2)</f>
        <v>0</v>
      </c>
      <c r="AH96" s="247"/>
      <c r="AI96" s="247"/>
      <c r="AJ96" s="247"/>
      <c r="AK96" s="247"/>
      <c r="AL96" s="247"/>
      <c r="AM96" s="247"/>
      <c r="AN96" s="247">
        <f>AN87+AN90</f>
        <v>0</v>
      </c>
      <c r="AO96" s="247"/>
      <c r="AP96" s="247"/>
      <c r="AQ96" s="39"/>
    </row>
    <row r="97" spans="2:43" s="1" customFormat="1" ht="6.95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algorithmName="SHA-512" hashValue="IfjZI1VxChoK/VjIUwDshDx2RADkbZT9kosKi13nlvOa9iAVT9azg7XOADF6w4lDG/eL+EN0owDhT9ByO1DTng==" saltValue="O3NGjA77vMUtI3QNlnkoKtnrVGQF4EhvNpHkL0QkUkweeZsQBgrxjwm4fxfC+0lf+n/v6mus4yKiKrhP7qyxiQ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01808 - Bytový dům Zámec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4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100</v>
      </c>
      <c r="G1" s="16"/>
      <c r="H1" s="298" t="s">
        <v>101</v>
      </c>
      <c r="I1" s="298"/>
      <c r="J1" s="298"/>
      <c r="K1" s="298"/>
      <c r="L1" s="16" t="s">
        <v>102</v>
      </c>
      <c r="M1" s="14"/>
      <c r="N1" s="14"/>
      <c r="O1" s="15" t="s">
        <v>103</v>
      </c>
      <c r="P1" s="14"/>
      <c r="Q1" s="14"/>
      <c r="R1" s="14"/>
      <c r="S1" s="16" t="s">
        <v>104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248" t="s">
        <v>8</v>
      </c>
      <c r="T2" s="249"/>
      <c r="U2" s="249"/>
      <c r="V2" s="249"/>
      <c r="W2" s="249"/>
      <c r="X2" s="249"/>
      <c r="Y2" s="249"/>
      <c r="Z2" s="249"/>
      <c r="AA2" s="249"/>
      <c r="AB2" s="249"/>
      <c r="AC2" s="249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89</v>
      </c>
    </row>
    <row r="4" spans="1:66" ht="36.950000000000003" customHeight="1">
      <c r="B4" s="25"/>
      <c r="C4" s="205" t="s">
        <v>105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s="1" customFormat="1" ht="32.85" customHeight="1">
      <c r="B6" s="37"/>
      <c r="C6" s="38"/>
      <c r="D6" s="31" t="s">
        <v>19</v>
      </c>
      <c r="E6" s="38"/>
      <c r="F6" s="211" t="s">
        <v>20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38"/>
      <c r="R6" s="39"/>
    </row>
    <row r="7" spans="1:66" s="1" customFormat="1" ht="14.45" customHeight="1">
      <c r="B7" s="37"/>
      <c r="C7" s="38"/>
      <c r="D7" s="32" t="s">
        <v>21</v>
      </c>
      <c r="E7" s="38"/>
      <c r="F7" s="30" t="s">
        <v>22</v>
      </c>
      <c r="G7" s="38"/>
      <c r="H7" s="38"/>
      <c r="I7" s="38"/>
      <c r="J7" s="38"/>
      <c r="K7" s="38"/>
      <c r="L7" s="38"/>
      <c r="M7" s="32" t="s">
        <v>23</v>
      </c>
      <c r="N7" s="38"/>
      <c r="O7" s="30" t="s">
        <v>22</v>
      </c>
      <c r="P7" s="38"/>
      <c r="Q7" s="38"/>
      <c r="R7" s="39"/>
    </row>
    <row r="8" spans="1:66" s="1" customFormat="1" ht="14.45" customHeight="1">
      <c r="B8" s="37"/>
      <c r="C8" s="38"/>
      <c r="D8" s="32" t="s">
        <v>24</v>
      </c>
      <c r="E8" s="38"/>
      <c r="F8" s="30" t="s">
        <v>25</v>
      </c>
      <c r="G8" s="38"/>
      <c r="H8" s="38"/>
      <c r="I8" s="38"/>
      <c r="J8" s="38"/>
      <c r="K8" s="38"/>
      <c r="L8" s="38"/>
      <c r="M8" s="32" t="s">
        <v>26</v>
      </c>
      <c r="N8" s="38"/>
      <c r="O8" s="251" t="str">
        <f>'Rekapitulace stavby'!AN8</f>
        <v>2. 4. 2018</v>
      </c>
      <c r="P8" s="252"/>
      <c r="Q8" s="38"/>
      <c r="R8" s="39"/>
    </row>
    <row r="9" spans="1:66" s="1" customFormat="1" ht="10.9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5" customHeight="1">
      <c r="B10" s="37"/>
      <c r="C10" s="38"/>
      <c r="D10" s="32" t="s">
        <v>28</v>
      </c>
      <c r="E10" s="38"/>
      <c r="F10" s="38"/>
      <c r="G10" s="38"/>
      <c r="H10" s="38"/>
      <c r="I10" s="38"/>
      <c r="J10" s="38"/>
      <c r="K10" s="38"/>
      <c r="L10" s="38"/>
      <c r="M10" s="32" t="s">
        <v>29</v>
      </c>
      <c r="N10" s="38"/>
      <c r="O10" s="209" t="s">
        <v>30</v>
      </c>
      <c r="P10" s="209"/>
      <c r="Q10" s="38"/>
      <c r="R10" s="39"/>
    </row>
    <row r="11" spans="1:66" s="1" customFormat="1" ht="18" customHeight="1">
      <c r="B11" s="37"/>
      <c r="C11" s="38"/>
      <c r="D11" s="38"/>
      <c r="E11" s="30" t="s">
        <v>31</v>
      </c>
      <c r="F11" s="38"/>
      <c r="G11" s="38"/>
      <c r="H11" s="38"/>
      <c r="I11" s="38"/>
      <c r="J11" s="38"/>
      <c r="K11" s="38"/>
      <c r="L11" s="38"/>
      <c r="M11" s="32" t="s">
        <v>32</v>
      </c>
      <c r="N11" s="38"/>
      <c r="O11" s="209" t="s">
        <v>33</v>
      </c>
      <c r="P11" s="209"/>
      <c r="Q11" s="38"/>
      <c r="R11" s="39"/>
    </row>
    <row r="12" spans="1:66" s="1" customFormat="1" ht="6.95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5" customHeight="1">
      <c r="B13" s="37"/>
      <c r="C13" s="38"/>
      <c r="D13" s="32" t="s">
        <v>34</v>
      </c>
      <c r="E13" s="38"/>
      <c r="F13" s="38"/>
      <c r="G13" s="38"/>
      <c r="H13" s="38"/>
      <c r="I13" s="38"/>
      <c r="J13" s="38"/>
      <c r="K13" s="38"/>
      <c r="L13" s="38"/>
      <c r="M13" s="32" t="s">
        <v>29</v>
      </c>
      <c r="N13" s="38"/>
      <c r="O13" s="253" t="str">
        <f>IF('Rekapitulace stavby'!AN13="","",'Rekapitulace stavby'!AN13)</f>
        <v>Vyplň údaj</v>
      </c>
      <c r="P13" s="209"/>
      <c r="Q13" s="38"/>
      <c r="R13" s="39"/>
    </row>
    <row r="14" spans="1:66" s="1" customFormat="1" ht="18" customHeight="1">
      <c r="B14" s="37"/>
      <c r="C14" s="38"/>
      <c r="D14" s="38"/>
      <c r="E14" s="253" t="str">
        <f>IF('Rekapitulace stavby'!E14="","",'Rekapitulace stavby'!E14)</f>
        <v>Vyplň údaj</v>
      </c>
      <c r="F14" s="254"/>
      <c r="G14" s="254"/>
      <c r="H14" s="254"/>
      <c r="I14" s="254"/>
      <c r="J14" s="254"/>
      <c r="K14" s="254"/>
      <c r="L14" s="254"/>
      <c r="M14" s="32" t="s">
        <v>32</v>
      </c>
      <c r="N14" s="38"/>
      <c r="O14" s="253" t="str">
        <f>IF('Rekapitulace stavby'!AN14="","",'Rekapitulace stavby'!AN14)</f>
        <v>Vyplň údaj</v>
      </c>
      <c r="P14" s="209"/>
      <c r="Q14" s="38"/>
      <c r="R14" s="39"/>
    </row>
    <row r="15" spans="1:66" s="1" customFormat="1" ht="6.95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5" customHeight="1">
      <c r="B16" s="37"/>
      <c r="C16" s="38"/>
      <c r="D16" s="32" t="s">
        <v>36</v>
      </c>
      <c r="E16" s="38"/>
      <c r="F16" s="38"/>
      <c r="G16" s="38"/>
      <c r="H16" s="38"/>
      <c r="I16" s="38"/>
      <c r="J16" s="38"/>
      <c r="K16" s="38"/>
      <c r="L16" s="38"/>
      <c r="M16" s="32" t="s">
        <v>29</v>
      </c>
      <c r="N16" s="38"/>
      <c r="O16" s="209" t="s">
        <v>37</v>
      </c>
      <c r="P16" s="209"/>
      <c r="Q16" s="38"/>
      <c r="R16" s="39"/>
    </row>
    <row r="17" spans="2:18" s="1" customFormat="1" ht="18" customHeight="1">
      <c r="B17" s="37"/>
      <c r="C17" s="38"/>
      <c r="D17" s="38"/>
      <c r="E17" s="30" t="s">
        <v>38</v>
      </c>
      <c r="F17" s="38"/>
      <c r="G17" s="38"/>
      <c r="H17" s="38"/>
      <c r="I17" s="38"/>
      <c r="J17" s="38"/>
      <c r="K17" s="38"/>
      <c r="L17" s="38"/>
      <c r="M17" s="32" t="s">
        <v>32</v>
      </c>
      <c r="N17" s="38"/>
      <c r="O17" s="209" t="s">
        <v>39</v>
      </c>
      <c r="P17" s="209"/>
      <c r="Q17" s="38"/>
      <c r="R17" s="39"/>
    </row>
    <row r="18" spans="2:18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5" customHeight="1">
      <c r="B19" s="37"/>
      <c r="C19" s="38"/>
      <c r="D19" s="32" t="s">
        <v>41</v>
      </c>
      <c r="E19" s="38"/>
      <c r="F19" s="38"/>
      <c r="G19" s="38"/>
      <c r="H19" s="38"/>
      <c r="I19" s="38"/>
      <c r="J19" s="38"/>
      <c r="K19" s="38"/>
      <c r="L19" s="38"/>
      <c r="M19" s="32" t="s">
        <v>29</v>
      </c>
      <c r="N19" s="38"/>
      <c r="O19" s="209" t="s">
        <v>42</v>
      </c>
      <c r="P19" s="209"/>
      <c r="Q19" s="38"/>
      <c r="R19" s="39"/>
    </row>
    <row r="20" spans="2:18" s="1" customFormat="1" ht="18" customHeight="1">
      <c r="B20" s="37"/>
      <c r="C20" s="38"/>
      <c r="D20" s="38"/>
      <c r="E20" s="30" t="s">
        <v>43</v>
      </c>
      <c r="F20" s="38"/>
      <c r="G20" s="38"/>
      <c r="H20" s="38"/>
      <c r="I20" s="38"/>
      <c r="J20" s="38"/>
      <c r="K20" s="38"/>
      <c r="L20" s="38"/>
      <c r="M20" s="32" t="s">
        <v>32</v>
      </c>
      <c r="N20" s="38"/>
      <c r="O20" s="209" t="s">
        <v>22</v>
      </c>
      <c r="P20" s="209"/>
      <c r="Q20" s="38"/>
      <c r="R20" s="39"/>
    </row>
    <row r="21" spans="2:18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5" customHeight="1">
      <c r="B22" s="37"/>
      <c r="C22" s="38"/>
      <c r="D22" s="32" t="s">
        <v>44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6.5" customHeight="1">
      <c r="B23" s="37"/>
      <c r="C23" s="38"/>
      <c r="D23" s="38"/>
      <c r="E23" s="214" t="s">
        <v>22</v>
      </c>
      <c r="F23" s="214"/>
      <c r="G23" s="214"/>
      <c r="H23" s="214"/>
      <c r="I23" s="214"/>
      <c r="J23" s="214"/>
      <c r="K23" s="214"/>
      <c r="L23" s="214"/>
      <c r="M23" s="38"/>
      <c r="N23" s="38"/>
      <c r="O23" s="38"/>
      <c r="P23" s="38"/>
      <c r="Q23" s="38"/>
      <c r="R23" s="39"/>
    </row>
    <row r="24" spans="2:18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5" customHeight="1">
      <c r="B26" s="37"/>
      <c r="C26" s="38"/>
      <c r="D26" s="117" t="s">
        <v>106</v>
      </c>
      <c r="E26" s="38"/>
      <c r="F26" s="38"/>
      <c r="G26" s="38"/>
      <c r="H26" s="38"/>
      <c r="I26" s="38"/>
      <c r="J26" s="38"/>
      <c r="K26" s="38"/>
      <c r="L26" s="38"/>
      <c r="M26" s="215">
        <f>N87</f>
        <v>0</v>
      </c>
      <c r="N26" s="215"/>
      <c r="O26" s="215"/>
      <c r="P26" s="215"/>
      <c r="Q26" s="38"/>
      <c r="R26" s="39"/>
    </row>
    <row r="27" spans="2:18" s="1" customFormat="1" ht="14.45" customHeight="1">
      <c r="B27" s="37"/>
      <c r="C27" s="38"/>
      <c r="D27" s="36" t="s">
        <v>94</v>
      </c>
      <c r="E27" s="38"/>
      <c r="F27" s="38"/>
      <c r="G27" s="38"/>
      <c r="H27" s="38"/>
      <c r="I27" s="38"/>
      <c r="J27" s="38"/>
      <c r="K27" s="38"/>
      <c r="L27" s="38"/>
      <c r="M27" s="215">
        <f>N107</f>
        <v>0</v>
      </c>
      <c r="N27" s="215"/>
      <c r="O27" s="215"/>
      <c r="P27" s="215"/>
      <c r="Q27" s="38"/>
      <c r="R27" s="39"/>
    </row>
    <row r="28" spans="2:18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18" t="s">
        <v>47</v>
      </c>
      <c r="E29" s="38"/>
      <c r="F29" s="38"/>
      <c r="G29" s="38"/>
      <c r="H29" s="38"/>
      <c r="I29" s="38"/>
      <c r="J29" s="38"/>
      <c r="K29" s="38"/>
      <c r="L29" s="38"/>
      <c r="M29" s="255">
        <f>ROUND(M26+M27,2)</f>
        <v>0</v>
      </c>
      <c r="N29" s="250"/>
      <c r="O29" s="250"/>
      <c r="P29" s="250"/>
      <c r="Q29" s="38"/>
      <c r="R29" s="39"/>
    </row>
    <row r="30" spans="2:18" s="1" customFormat="1" ht="6.95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5" customHeight="1">
      <c r="B31" s="37"/>
      <c r="C31" s="38"/>
      <c r="D31" s="44" t="s">
        <v>48</v>
      </c>
      <c r="E31" s="44" t="s">
        <v>49</v>
      </c>
      <c r="F31" s="45">
        <v>0.21</v>
      </c>
      <c r="G31" s="119" t="s">
        <v>50</v>
      </c>
      <c r="H31" s="256">
        <f>ROUND((((SUM(BE107:BE114)+SUM(BE131:BE341))+SUM(BE343:BE347))),2)</f>
        <v>0</v>
      </c>
      <c r="I31" s="250"/>
      <c r="J31" s="250"/>
      <c r="K31" s="38"/>
      <c r="L31" s="38"/>
      <c r="M31" s="256">
        <f>ROUND(((ROUND((SUM(BE107:BE114)+SUM(BE131:BE341)), 2)*F31)+SUM(BE343:BE347)*F31),2)</f>
        <v>0</v>
      </c>
      <c r="N31" s="250"/>
      <c r="O31" s="250"/>
      <c r="P31" s="250"/>
      <c r="Q31" s="38"/>
      <c r="R31" s="39"/>
    </row>
    <row r="32" spans="2:18" s="1" customFormat="1" ht="14.45" customHeight="1">
      <c r="B32" s="37"/>
      <c r="C32" s="38"/>
      <c r="D32" s="38"/>
      <c r="E32" s="44" t="s">
        <v>51</v>
      </c>
      <c r="F32" s="45">
        <v>0.15</v>
      </c>
      <c r="G32" s="119" t="s">
        <v>50</v>
      </c>
      <c r="H32" s="256">
        <f>ROUND((((SUM(BF107:BF114)+SUM(BF131:BF341))+SUM(BF343:BF347))),2)</f>
        <v>0</v>
      </c>
      <c r="I32" s="250"/>
      <c r="J32" s="250"/>
      <c r="K32" s="38"/>
      <c r="L32" s="38"/>
      <c r="M32" s="256">
        <f>ROUND(((ROUND((SUM(BF107:BF114)+SUM(BF131:BF341)), 2)*F32)+SUM(BF343:BF347)*F32),2)</f>
        <v>0</v>
      </c>
      <c r="N32" s="250"/>
      <c r="O32" s="250"/>
      <c r="P32" s="250"/>
      <c r="Q32" s="38"/>
      <c r="R32" s="39"/>
    </row>
    <row r="33" spans="2:18" s="1" customFormat="1" ht="14.45" hidden="1" customHeight="1">
      <c r="B33" s="37"/>
      <c r="C33" s="38"/>
      <c r="D33" s="38"/>
      <c r="E33" s="44" t="s">
        <v>52</v>
      </c>
      <c r="F33" s="45">
        <v>0.21</v>
      </c>
      <c r="G33" s="119" t="s">
        <v>50</v>
      </c>
      <c r="H33" s="256">
        <f>ROUND((((SUM(BG107:BG114)+SUM(BG131:BG341))+SUM(BG343:BG347))),2)</f>
        <v>0</v>
      </c>
      <c r="I33" s="250"/>
      <c r="J33" s="250"/>
      <c r="K33" s="38"/>
      <c r="L33" s="38"/>
      <c r="M33" s="256">
        <v>0</v>
      </c>
      <c r="N33" s="250"/>
      <c r="O33" s="250"/>
      <c r="P33" s="250"/>
      <c r="Q33" s="38"/>
      <c r="R33" s="39"/>
    </row>
    <row r="34" spans="2:18" s="1" customFormat="1" ht="14.45" hidden="1" customHeight="1">
      <c r="B34" s="37"/>
      <c r="C34" s="38"/>
      <c r="D34" s="38"/>
      <c r="E34" s="44" t="s">
        <v>53</v>
      </c>
      <c r="F34" s="45">
        <v>0.15</v>
      </c>
      <c r="G34" s="119" t="s">
        <v>50</v>
      </c>
      <c r="H34" s="256">
        <f>ROUND((((SUM(BH107:BH114)+SUM(BH131:BH341))+SUM(BH343:BH347))),2)</f>
        <v>0</v>
      </c>
      <c r="I34" s="250"/>
      <c r="J34" s="250"/>
      <c r="K34" s="38"/>
      <c r="L34" s="38"/>
      <c r="M34" s="256">
        <v>0</v>
      </c>
      <c r="N34" s="250"/>
      <c r="O34" s="250"/>
      <c r="P34" s="250"/>
      <c r="Q34" s="38"/>
      <c r="R34" s="39"/>
    </row>
    <row r="35" spans="2:18" s="1" customFormat="1" ht="14.45" hidden="1" customHeight="1">
      <c r="B35" s="37"/>
      <c r="C35" s="38"/>
      <c r="D35" s="38"/>
      <c r="E35" s="44" t="s">
        <v>54</v>
      </c>
      <c r="F35" s="45">
        <v>0</v>
      </c>
      <c r="G35" s="119" t="s">
        <v>50</v>
      </c>
      <c r="H35" s="256">
        <f>ROUND((((SUM(BI107:BI114)+SUM(BI131:BI341))+SUM(BI343:BI347))),2)</f>
        <v>0</v>
      </c>
      <c r="I35" s="250"/>
      <c r="J35" s="250"/>
      <c r="K35" s="38"/>
      <c r="L35" s="38"/>
      <c r="M35" s="256">
        <v>0</v>
      </c>
      <c r="N35" s="250"/>
      <c r="O35" s="250"/>
      <c r="P35" s="250"/>
      <c r="Q35" s="38"/>
      <c r="R35" s="39"/>
    </row>
    <row r="36" spans="2:18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15"/>
      <c r="D37" s="120" t="s">
        <v>55</v>
      </c>
      <c r="E37" s="81"/>
      <c r="F37" s="81"/>
      <c r="G37" s="121" t="s">
        <v>56</v>
      </c>
      <c r="H37" s="122" t="s">
        <v>57</v>
      </c>
      <c r="I37" s="81"/>
      <c r="J37" s="81"/>
      <c r="K37" s="81"/>
      <c r="L37" s="257">
        <f>SUM(M29:M35)</f>
        <v>0</v>
      </c>
      <c r="M37" s="257"/>
      <c r="N37" s="257"/>
      <c r="O37" s="257"/>
      <c r="P37" s="258"/>
      <c r="Q37" s="115"/>
      <c r="R37" s="39"/>
    </row>
    <row r="38" spans="2:18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6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58</v>
      </c>
      <c r="E50" s="53"/>
      <c r="F50" s="53"/>
      <c r="G50" s="53"/>
      <c r="H50" s="54"/>
      <c r="I50" s="38"/>
      <c r="J50" s="52" t="s">
        <v>59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3.5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3.5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3.5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3.5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3.5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3.5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3.5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60</v>
      </c>
      <c r="E59" s="58"/>
      <c r="F59" s="58"/>
      <c r="G59" s="59" t="s">
        <v>61</v>
      </c>
      <c r="H59" s="60"/>
      <c r="I59" s="38"/>
      <c r="J59" s="57" t="s">
        <v>60</v>
      </c>
      <c r="K59" s="58"/>
      <c r="L59" s="58"/>
      <c r="M59" s="58"/>
      <c r="N59" s="59" t="s">
        <v>61</v>
      </c>
      <c r="O59" s="58"/>
      <c r="P59" s="60"/>
      <c r="Q59" s="38"/>
      <c r="R59" s="39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62</v>
      </c>
      <c r="E61" s="53"/>
      <c r="F61" s="53"/>
      <c r="G61" s="53"/>
      <c r="H61" s="54"/>
      <c r="I61" s="38"/>
      <c r="J61" s="52" t="s">
        <v>63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3.5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3.5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21" ht="13.5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21" ht="13.5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21" ht="13.5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21" ht="13.5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21" ht="13.5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21" s="1" customFormat="1">
      <c r="B70" s="37"/>
      <c r="C70" s="38"/>
      <c r="D70" s="57" t="s">
        <v>60</v>
      </c>
      <c r="E70" s="58"/>
      <c r="F70" s="58"/>
      <c r="G70" s="59" t="s">
        <v>61</v>
      </c>
      <c r="H70" s="60"/>
      <c r="I70" s="38"/>
      <c r="J70" s="57" t="s">
        <v>60</v>
      </c>
      <c r="K70" s="58"/>
      <c r="L70" s="58"/>
      <c r="M70" s="58"/>
      <c r="N70" s="59" t="s">
        <v>61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7"/>
      <c r="C76" s="205" t="s">
        <v>107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9"/>
      <c r="T76" s="126"/>
      <c r="U76" s="126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6"/>
      <c r="U77" s="126"/>
    </row>
    <row r="78" spans="2:21" s="1" customFormat="1" ht="36.950000000000003" customHeight="1">
      <c r="B78" s="37"/>
      <c r="C78" s="71" t="s">
        <v>19</v>
      </c>
      <c r="D78" s="38"/>
      <c r="E78" s="38"/>
      <c r="F78" s="225" t="str">
        <f>F6</f>
        <v>Bytový dům Zámecké náměstí č.p. 49, Frýdek-Místek - výměna oken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8"/>
      <c r="R78" s="39"/>
      <c r="T78" s="126"/>
      <c r="U78" s="126"/>
    </row>
    <row r="79" spans="2:21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26"/>
      <c r="U79" s="126"/>
    </row>
    <row r="80" spans="2:21" s="1" customFormat="1" ht="18" customHeight="1">
      <c r="B80" s="37"/>
      <c r="C80" s="32" t="s">
        <v>24</v>
      </c>
      <c r="D80" s="38"/>
      <c r="E80" s="38"/>
      <c r="F80" s="30" t="str">
        <f>F8</f>
        <v xml:space="preserve"> </v>
      </c>
      <c r="G80" s="38"/>
      <c r="H80" s="38"/>
      <c r="I80" s="38"/>
      <c r="J80" s="38"/>
      <c r="K80" s="32" t="s">
        <v>26</v>
      </c>
      <c r="L80" s="38"/>
      <c r="M80" s="252" t="str">
        <f>IF(O8="","",O8)</f>
        <v>2. 4. 2018</v>
      </c>
      <c r="N80" s="252"/>
      <c r="O80" s="252"/>
      <c r="P80" s="252"/>
      <c r="Q80" s="38"/>
      <c r="R80" s="39"/>
      <c r="T80" s="126"/>
      <c r="U80" s="126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  <c r="T81" s="126"/>
      <c r="U81" s="126"/>
    </row>
    <row r="82" spans="2:47" s="1" customFormat="1">
      <c r="B82" s="37"/>
      <c r="C82" s="32" t="s">
        <v>28</v>
      </c>
      <c r="D82" s="38"/>
      <c r="E82" s="38"/>
      <c r="F82" s="30" t="str">
        <f>E11</f>
        <v>Statutární město Frýdek-Místek</v>
      </c>
      <c r="G82" s="38"/>
      <c r="H82" s="38"/>
      <c r="I82" s="38"/>
      <c r="J82" s="38"/>
      <c r="K82" s="32" t="s">
        <v>36</v>
      </c>
      <c r="L82" s="38"/>
      <c r="M82" s="209" t="str">
        <f>E17</f>
        <v>CONSTRUCTUS s.r.o.</v>
      </c>
      <c r="N82" s="209"/>
      <c r="O82" s="209"/>
      <c r="P82" s="209"/>
      <c r="Q82" s="209"/>
      <c r="R82" s="39"/>
      <c r="T82" s="126"/>
      <c r="U82" s="126"/>
    </row>
    <row r="83" spans="2:47" s="1" customFormat="1" ht="14.45" customHeight="1">
      <c r="B83" s="37"/>
      <c r="C83" s="32" t="s">
        <v>34</v>
      </c>
      <c r="D83" s="38"/>
      <c r="E83" s="38"/>
      <c r="F83" s="30" t="str">
        <f>IF(E14="","",E14)</f>
        <v>Vyplň údaj</v>
      </c>
      <c r="G83" s="38"/>
      <c r="H83" s="38"/>
      <c r="I83" s="38"/>
      <c r="J83" s="38"/>
      <c r="K83" s="32" t="s">
        <v>41</v>
      </c>
      <c r="L83" s="38"/>
      <c r="M83" s="209" t="str">
        <f>E20</f>
        <v>Ing. Jana Koběrská</v>
      </c>
      <c r="N83" s="209"/>
      <c r="O83" s="209"/>
      <c r="P83" s="209"/>
      <c r="Q83" s="209"/>
      <c r="R83" s="39"/>
      <c r="T83" s="126"/>
      <c r="U83" s="126"/>
    </row>
    <row r="84" spans="2:47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  <c r="T84" s="126"/>
      <c r="U84" s="126"/>
    </row>
    <row r="85" spans="2:47" s="1" customFormat="1" ht="29.25" customHeight="1">
      <c r="B85" s="37"/>
      <c r="C85" s="259" t="s">
        <v>108</v>
      </c>
      <c r="D85" s="260"/>
      <c r="E85" s="260"/>
      <c r="F85" s="260"/>
      <c r="G85" s="260"/>
      <c r="H85" s="115"/>
      <c r="I85" s="115"/>
      <c r="J85" s="115"/>
      <c r="K85" s="115"/>
      <c r="L85" s="115"/>
      <c r="M85" s="115"/>
      <c r="N85" s="259" t="s">
        <v>109</v>
      </c>
      <c r="O85" s="260"/>
      <c r="P85" s="260"/>
      <c r="Q85" s="260"/>
      <c r="R85" s="39"/>
      <c r="T85" s="126"/>
      <c r="U85" s="126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  <c r="T86" s="126"/>
      <c r="U86" s="126"/>
    </row>
    <row r="87" spans="2:47" s="1" customFormat="1" ht="29.25" customHeight="1">
      <c r="B87" s="37"/>
      <c r="C87" s="127" t="s">
        <v>110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46">
        <f>N131</f>
        <v>0</v>
      </c>
      <c r="O87" s="261"/>
      <c r="P87" s="261"/>
      <c r="Q87" s="261"/>
      <c r="R87" s="39"/>
      <c r="T87" s="126"/>
      <c r="U87" s="126"/>
      <c r="AU87" s="21" t="s">
        <v>111</v>
      </c>
    </row>
    <row r="88" spans="2:47" s="6" customFormat="1" ht="24.95" customHeight="1">
      <c r="B88" s="128"/>
      <c r="C88" s="129"/>
      <c r="D88" s="130" t="s">
        <v>112</v>
      </c>
      <c r="E88" s="129"/>
      <c r="F88" s="129"/>
      <c r="G88" s="129"/>
      <c r="H88" s="129"/>
      <c r="I88" s="129"/>
      <c r="J88" s="129"/>
      <c r="K88" s="129"/>
      <c r="L88" s="129"/>
      <c r="M88" s="129"/>
      <c r="N88" s="262">
        <f>N132</f>
        <v>0</v>
      </c>
      <c r="O88" s="263"/>
      <c r="P88" s="263"/>
      <c r="Q88" s="263"/>
      <c r="R88" s="131"/>
      <c r="T88" s="132"/>
      <c r="U88" s="132"/>
    </row>
    <row r="89" spans="2:47" s="7" customFormat="1" ht="19.899999999999999" customHeight="1">
      <c r="B89" s="133"/>
      <c r="C89" s="134"/>
      <c r="D89" s="103" t="s">
        <v>113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42">
        <f>N133</f>
        <v>0</v>
      </c>
      <c r="O89" s="264"/>
      <c r="P89" s="264"/>
      <c r="Q89" s="264"/>
      <c r="R89" s="135"/>
      <c r="T89" s="136"/>
      <c r="U89" s="136"/>
    </row>
    <row r="90" spans="2:47" s="7" customFormat="1" ht="19.899999999999999" customHeight="1">
      <c r="B90" s="133"/>
      <c r="C90" s="134"/>
      <c r="D90" s="103" t="s">
        <v>114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42">
        <f>N177</f>
        <v>0</v>
      </c>
      <c r="O90" s="264"/>
      <c r="P90" s="264"/>
      <c r="Q90" s="264"/>
      <c r="R90" s="135"/>
      <c r="T90" s="136"/>
      <c r="U90" s="136"/>
    </row>
    <row r="91" spans="2:47" s="7" customFormat="1" ht="19.899999999999999" customHeight="1">
      <c r="B91" s="133"/>
      <c r="C91" s="134"/>
      <c r="D91" s="103" t="s">
        <v>115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42">
        <f>N191</f>
        <v>0</v>
      </c>
      <c r="O91" s="264"/>
      <c r="P91" s="264"/>
      <c r="Q91" s="264"/>
      <c r="R91" s="135"/>
      <c r="T91" s="136"/>
      <c r="U91" s="136"/>
    </row>
    <row r="92" spans="2:47" s="7" customFormat="1" ht="19.899999999999999" customHeight="1">
      <c r="B92" s="133"/>
      <c r="C92" s="134"/>
      <c r="D92" s="103" t="s">
        <v>116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42">
        <f>N199</f>
        <v>0</v>
      </c>
      <c r="O92" s="264"/>
      <c r="P92" s="264"/>
      <c r="Q92" s="264"/>
      <c r="R92" s="135"/>
      <c r="T92" s="136"/>
      <c r="U92" s="136"/>
    </row>
    <row r="93" spans="2:47" s="6" customFormat="1" ht="24.95" customHeight="1">
      <c r="B93" s="128"/>
      <c r="C93" s="129"/>
      <c r="D93" s="130" t="s">
        <v>117</v>
      </c>
      <c r="E93" s="129"/>
      <c r="F93" s="129"/>
      <c r="G93" s="129"/>
      <c r="H93" s="129"/>
      <c r="I93" s="129"/>
      <c r="J93" s="129"/>
      <c r="K93" s="129"/>
      <c r="L93" s="129"/>
      <c r="M93" s="129"/>
      <c r="N93" s="262">
        <f>N201</f>
        <v>0</v>
      </c>
      <c r="O93" s="263"/>
      <c r="P93" s="263"/>
      <c r="Q93" s="263"/>
      <c r="R93" s="131"/>
      <c r="T93" s="132"/>
      <c r="U93" s="132"/>
    </row>
    <row r="94" spans="2:47" s="6" customFormat="1" ht="24.95" customHeight="1">
      <c r="B94" s="128"/>
      <c r="C94" s="129"/>
      <c r="D94" s="130" t="s">
        <v>118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62">
        <f>N216</f>
        <v>0</v>
      </c>
      <c r="O94" s="263"/>
      <c r="P94" s="263"/>
      <c r="Q94" s="263"/>
      <c r="R94" s="131"/>
      <c r="T94" s="132"/>
      <c r="U94" s="132"/>
    </row>
    <row r="95" spans="2:47" s="7" customFormat="1" ht="19.899999999999999" customHeight="1">
      <c r="B95" s="133"/>
      <c r="C95" s="134"/>
      <c r="D95" s="103" t="s">
        <v>119</v>
      </c>
      <c r="E95" s="134"/>
      <c r="F95" s="134"/>
      <c r="G95" s="134"/>
      <c r="H95" s="134"/>
      <c r="I95" s="134"/>
      <c r="J95" s="134"/>
      <c r="K95" s="134"/>
      <c r="L95" s="134"/>
      <c r="M95" s="134"/>
      <c r="N95" s="242">
        <f>N217</f>
        <v>0</v>
      </c>
      <c r="O95" s="264"/>
      <c r="P95" s="264"/>
      <c r="Q95" s="264"/>
      <c r="R95" s="135"/>
      <c r="T95" s="136"/>
      <c r="U95" s="136"/>
    </row>
    <row r="96" spans="2:47" s="7" customFormat="1" ht="19.899999999999999" customHeight="1">
      <c r="B96" s="133"/>
      <c r="C96" s="134"/>
      <c r="D96" s="103" t="s">
        <v>120</v>
      </c>
      <c r="E96" s="134"/>
      <c r="F96" s="134"/>
      <c r="G96" s="134"/>
      <c r="H96" s="134"/>
      <c r="I96" s="134"/>
      <c r="J96" s="134"/>
      <c r="K96" s="134"/>
      <c r="L96" s="134"/>
      <c r="M96" s="134"/>
      <c r="N96" s="242">
        <f>N235</f>
        <v>0</v>
      </c>
      <c r="O96" s="264"/>
      <c r="P96" s="264"/>
      <c r="Q96" s="264"/>
      <c r="R96" s="135"/>
      <c r="T96" s="136"/>
      <c r="U96" s="136"/>
    </row>
    <row r="97" spans="2:65" s="7" customFormat="1" ht="19.899999999999999" customHeight="1">
      <c r="B97" s="133"/>
      <c r="C97" s="134"/>
      <c r="D97" s="103" t="s">
        <v>121</v>
      </c>
      <c r="E97" s="134"/>
      <c r="F97" s="134"/>
      <c r="G97" s="134"/>
      <c r="H97" s="134"/>
      <c r="I97" s="134"/>
      <c r="J97" s="134"/>
      <c r="K97" s="134"/>
      <c r="L97" s="134"/>
      <c r="M97" s="134"/>
      <c r="N97" s="242">
        <f>N260</f>
        <v>0</v>
      </c>
      <c r="O97" s="264"/>
      <c r="P97" s="264"/>
      <c r="Q97" s="264"/>
      <c r="R97" s="135"/>
      <c r="T97" s="136"/>
      <c r="U97" s="136"/>
    </row>
    <row r="98" spans="2:65" s="7" customFormat="1" ht="19.899999999999999" customHeight="1">
      <c r="B98" s="133"/>
      <c r="C98" s="134"/>
      <c r="D98" s="103" t="s">
        <v>122</v>
      </c>
      <c r="E98" s="134"/>
      <c r="F98" s="134"/>
      <c r="G98" s="134"/>
      <c r="H98" s="134"/>
      <c r="I98" s="134"/>
      <c r="J98" s="134"/>
      <c r="K98" s="134"/>
      <c r="L98" s="134"/>
      <c r="M98" s="134"/>
      <c r="N98" s="242">
        <f>N271</f>
        <v>0</v>
      </c>
      <c r="O98" s="264"/>
      <c r="P98" s="264"/>
      <c r="Q98" s="264"/>
      <c r="R98" s="135"/>
      <c r="T98" s="136"/>
      <c r="U98" s="136"/>
    </row>
    <row r="99" spans="2:65" s="7" customFormat="1" ht="19.899999999999999" customHeight="1">
      <c r="B99" s="133"/>
      <c r="C99" s="134"/>
      <c r="D99" s="103" t="s">
        <v>123</v>
      </c>
      <c r="E99" s="134"/>
      <c r="F99" s="134"/>
      <c r="G99" s="134"/>
      <c r="H99" s="134"/>
      <c r="I99" s="134"/>
      <c r="J99" s="134"/>
      <c r="K99" s="134"/>
      <c r="L99" s="134"/>
      <c r="M99" s="134"/>
      <c r="N99" s="242">
        <f>N285</f>
        <v>0</v>
      </c>
      <c r="O99" s="264"/>
      <c r="P99" s="264"/>
      <c r="Q99" s="264"/>
      <c r="R99" s="135"/>
      <c r="T99" s="136"/>
      <c r="U99" s="136"/>
    </row>
    <row r="100" spans="2:65" s="7" customFormat="1" ht="19.899999999999999" customHeight="1">
      <c r="B100" s="133"/>
      <c r="C100" s="134"/>
      <c r="D100" s="103" t="s">
        <v>124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242">
        <f>N301</f>
        <v>0</v>
      </c>
      <c r="O100" s="264"/>
      <c r="P100" s="264"/>
      <c r="Q100" s="264"/>
      <c r="R100" s="135"/>
      <c r="T100" s="136"/>
      <c r="U100" s="136"/>
    </row>
    <row r="101" spans="2:65" s="7" customFormat="1" ht="19.899999999999999" customHeight="1">
      <c r="B101" s="133"/>
      <c r="C101" s="134"/>
      <c r="D101" s="103" t="s">
        <v>125</v>
      </c>
      <c r="E101" s="134"/>
      <c r="F101" s="134"/>
      <c r="G101" s="134"/>
      <c r="H101" s="134"/>
      <c r="I101" s="134"/>
      <c r="J101" s="134"/>
      <c r="K101" s="134"/>
      <c r="L101" s="134"/>
      <c r="M101" s="134"/>
      <c r="N101" s="242">
        <f>N317</f>
        <v>0</v>
      </c>
      <c r="O101" s="264"/>
      <c r="P101" s="264"/>
      <c r="Q101" s="264"/>
      <c r="R101" s="135"/>
      <c r="T101" s="136"/>
      <c r="U101" s="136"/>
    </row>
    <row r="102" spans="2:65" s="6" customFormat="1" ht="24.95" customHeight="1">
      <c r="B102" s="128"/>
      <c r="C102" s="129"/>
      <c r="D102" s="130" t="s">
        <v>126</v>
      </c>
      <c r="E102" s="129"/>
      <c r="F102" s="129"/>
      <c r="G102" s="129"/>
      <c r="H102" s="129"/>
      <c r="I102" s="129"/>
      <c r="J102" s="129"/>
      <c r="K102" s="129"/>
      <c r="L102" s="129"/>
      <c r="M102" s="129"/>
      <c r="N102" s="262">
        <f>N337</f>
        <v>0</v>
      </c>
      <c r="O102" s="263"/>
      <c r="P102" s="263"/>
      <c r="Q102" s="263"/>
      <c r="R102" s="131"/>
      <c r="T102" s="132"/>
      <c r="U102" s="132"/>
    </row>
    <row r="103" spans="2:65" s="7" customFormat="1" ht="19.899999999999999" customHeight="1">
      <c r="B103" s="133"/>
      <c r="C103" s="134"/>
      <c r="D103" s="103" t="s">
        <v>127</v>
      </c>
      <c r="E103" s="134"/>
      <c r="F103" s="134"/>
      <c r="G103" s="134"/>
      <c r="H103" s="134"/>
      <c r="I103" s="134"/>
      <c r="J103" s="134"/>
      <c r="K103" s="134"/>
      <c r="L103" s="134"/>
      <c r="M103" s="134"/>
      <c r="N103" s="242">
        <f>N338</f>
        <v>0</v>
      </c>
      <c r="O103" s="264"/>
      <c r="P103" s="264"/>
      <c r="Q103" s="264"/>
      <c r="R103" s="135"/>
      <c r="T103" s="136"/>
      <c r="U103" s="136"/>
    </row>
    <row r="104" spans="2:65" s="7" customFormat="1" ht="19.899999999999999" customHeight="1">
      <c r="B104" s="133"/>
      <c r="C104" s="134"/>
      <c r="D104" s="103" t="s">
        <v>128</v>
      </c>
      <c r="E104" s="134"/>
      <c r="F104" s="134"/>
      <c r="G104" s="134"/>
      <c r="H104" s="134"/>
      <c r="I104" s="134"/>
      <c r="J104" s="134"/>
      <c r="K104" s="134"/>
      <c r="L104" s="134"/>
      <c r="M104" s="134"/>
      <c r="N104" s="242">
        <f>N340</f>
        <v>0</v>
      </c>
      <c r="O104" s="264"/>
      <c r="P104" s="264"/>
      <c r="Q104" s="264"/>
      <c r="R104" s="135"/>
      <c r="T104" s="136"/>
      <c r="U104" s="136"/>
    </row>
    <row r="105" spans="2:65" s="6" customFormat="1" ht="21.75" customHeight="1">
      <c r="B105" s="128"/>
      <c r="C105" s="129"/>
      <c r="D105" s="130" t="s">
        <v>129</v>
      </c>
      <c r="E105" s="129"/>
      <c r="F105" s="129"/>
      <c r="G105" s="129"/>
      <c r="H105" s="129"/>
      <c r="I105" s="129"/>
      <c r="J105" s="129"/>
      <c r="K105" s="129"/>
      <c r="L105" s="129"/>
      <c r="M105" s="129"/>
      <c r="N105" s="265">
        <f>N342</f>
        <v>0</v>
      </c>
      <c r="O105" s="263"/>
      <c r="P105" s="263"/>
      <c r="Q105" s="263"/>
      <c r="R105" s="131"/>
      <c r="T105" s="132"/>
      <c r="U105" s="132"/>
    </row>
    <row r="106" spans="2:65" s="1" customFormat="1" ht="21.7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  <c r="T106" s="126"/>
      <c r="U106" s="126"/>
    </row>
    <row r="107" spans="2:65" s="1" customFormat="1" ht="29.25" customHeight="1">
      <c r="B107" s="37"/>
      <c r="C107" s="127" t="s">
        <v>130</v>
      </c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261">
        <f>ROUND(N108+N109+N110+N111+N112+N113,2)</f>
        <v>0</v>
      </c>
      <c r="O107" s="266"/>
      <c r="P107" s="266"/>
      <c r="Q107" s="266"/>
      <c r="R107" s="39"/>
      <c r="T107" s="137"/>
      <c r="U107" s="138" t="s">
        <v>48</v>
      </c>
    </row>
    <row r="108" spans="2:65" s="1" customFormat="1" ht="18" customHeight="1">
      <c r="B108" s="37"/>
      <c r="C108" s="38"/>
      <c r="D108" s="243" t="s">
        <v>131</v>
      </c>
      <c r="E108" s="244"/>
      <c r="F108" s="244"/>
      <c r="G108" s="244"/>
      <c r="H108" s="244"/>
      <c r="I108" s="38"/>
      <c r="J108" s="38"/>
      <c r="K108" s="38"/>
      <c r="L108" s="38"/>
      <c r="M108" s="38"/>
      <c r="N108" s="241">
        <f>ROUND(N87*T108,2)</f>
        <v>0</v>
      </c>
      <c r="O108" s="242"/>
      <c r="P108" s="242"/>
      <c r="Q108" s="242"/>
      <c r="R108" s="39"/>
      <c r="S108" s="139"/>
      <c r="T108" s="140"/>
      <c r="U108" s="141" t="s">
        <v>51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2" t="s">
        <v>132</v>
      </c>
      <c r="AZ108" s="139"/>
      <c r="BA108" s="139"/>
      <c r="BB108" s="139"/>
      <c r="BC108" s="139"/>
      <c r="BD108" s="139"/>
      <c r="BE108" s="143">
        <f t="shared" ref="BE108:BE113" si="0">IF(U108="základní",N108,0)</f>
        <v>0</v>
      </c>
      <c r="BF108" s="143">
        <f t="shared" ref="BF108:BF113" si="1">IF(U108="snížená",N108,0)</f>
        <v>0</v>
      </c>
      <c r="BG108" s="143">
        <f t="shared" ref="BG108:BG113" si="2">IF(U108="zákl. přenesená",N108,0)</f>
        <v>0</v>
      </c>
      <c r="BH108" s="143">
        <f t="shared" ref="BH108:BH113" si="3">IF(U108="sníž. přenesená",N108,0)</f>
        <v>0</v>
      </c>
      <c r="BI108" s="143">
        <f t="shared" ref="BI108:BI113" si="4">IF(U108="nulová",N108,0)</f>
        <v>0</v>
      </c>
      <c r="BJ108" s="142" t="s">
        <v>133</v>
      </c>
      <c r="BK108" s="139"/>
      <c r="BL108" s="139"/>
      <c r="BM108" s="139"/>
    </row>
    <row r="109" spans="2:65" s="1" customFormat="1" ht="18" customHeight="1">
      <c r="B109" s="37"/>
      <c r="C109" s="38"/>
      <c r="D109" s="243" t="s">
        <v>134</v>
      </c>
      <c r="E109" s="244"/>
      <c r="F109" s="244"/>
      <c r="G109" s="244"/>
      <c r="H109" s="244"/>
      <c r="I109" s="38"/>
      <c r="J109" s="38"/>
      <c r="K109" s="38"/>
      <c r="L109" s="38"/>
      <c r="M109" s="38"/>
      <c r="N109" s="241">
        <f>ROUND(N87*T109,2)</f>
        <v>0</v>
      </c>
      <c r="O109" s="242"/>
      <c r="P109" s="242"/>
      <c r="Q109" s="242"/>
      <c r="R109" s="39"/>
      <c r="S109" s="139"/>
      <c r="T109" s="140"/>
      <c r="U109" s="141" t="s">
        <v>51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2" t="s">
        <v>132</v>
      </c>
      <c r="AZ109" s="139"/>
      <c r="BA109" s="139"/>
      <c r="BB109" s="139"/>
      <c r="BC109" s="139"/>
      <c r="BD109" s="139"/>
      <c r="BE109" s="143">
        <f t="shared" si="0"/>
        <v>0</v>
      </c>
      <c r="BF109" s="143">
        <f t="shared" si="1"/>
        <v>0</v>
      </c>
      <c r="BG109" s="143">
        <f t="shared" si="2"/>
        <v>0</v>
      </c>
      <c r="BH109" s="143">
        <f t="shared" si="3"/>
        <v>0</v>
      </c>
      <c r="BI109" s="143">
        <f t="shared" si="4"/>
        <v>0</v>
      </c>
      <c r="BJ109" s="142" t="s">
        <v>133</v>
      </c>
      <c r="BK109" s="139"/>
      <c r="BL109" s="139"/>
      <c r="BM109" s="139"/>
    </row>
    <row r="110" spans="2:65" s="1" customFormat="1" ht="18" customHeight="1">
      <c r="B110" s="37"/>
      <c r="C110" s="38"/>
      <c r="D110" s="243" t="s">
        <v>135</v>
      </c>
      <c r="E110" s="244"/>
      <c r="F110" s="244"/>
      <c r="G110" s="244"/>
      <c r="H110" s="244"/>
      <c r="I110" s="38"/>
      <c r="J110" s="38"/>
      <c r="K110" s="38"/>
      <c r="L110" s="38"/>
      <c r="M110" s="38"/>
      <c r="N110" s="241">
        <f>ROUND(N87*T110,2)</f>
        <v>0</v>
      </c>
      <c r="O110" s="242"/>
      <c r="P110" s="242"/>
      <c r="Q110" s="242"/>
      <c r="R110" s="39"/>
      <c r="S110" s="139"/>
      <c r="T110" s="140"/>
      <c r="U110" s="141" t="s">
        <v>51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2" t="s">
        <v>132</v>
      </c>
      <c r="AZ110" s="139"/>
      <c r="BA110" s="139"/>
      <c r="BB110" s="139"/>
      <c r="BC110" s="139"/>
      <c r="BD110" s="139"/>
      <c r="BE110" s="143">
        <f t="shared" si="0"/>
        <v>0</v>
      </c>
      <c r="BF110" s="143">
        <f t="shared" si="1"/>
        <v>0</v>
      </c>
      <c r="BG110" s="143">
        <f t="shared" si="2"/>
        <v>0</v>
      </c>
      <c r="BH110" s="143">
        <f t="shared" si="3"/>
        <v>0</v>
      </c>
      <c r="BI110" s="143">
        <f t="shared" si="4"/>
        <v>0</v>
      </c>
      <c r="BJ110" s="142" t="s">
        <v>133</v>
      </c>
      <c r="BK110" s="139"/>
      <c r="BL110" s="139"/>
      <c r="BM110" s="139"/>
    </row>
    <row r="111" spans="2:65" s="1" customFormat="1" ht="18" customHeight="1">
      <c r="B111" s="37"/>
      <c r="C111" s="38"/>
      <c r="D111" s="243" t="s">
        <v>136</v>
      </c>
      <c r="E111" s="244"/>
      <c r="F111" s="244"/>
      <c r="G111" s="244"/>
      <c r="H111" s="244"/>
      <c r="I111" s="38"/>
      <c r="J111" s="38"/>
      <c r="K111" s="38"/>
      <c r="L111" s="38"/>
      <c r="M111" s="38"/>
      <c r="N111" s="241">
        <f>ROUND(N87*T111,2)</f>
        <v>0</v>
      </c>
      <c r="O111" s="242"/>
      <c r="P111" s="242"/>
      <c r="Q111" s="242"/>
      <c r="R111" s="39"/>
      <c r="S111" s="139"/>
      <c r="T111" s="140"/>
      <c r="U111" s="141" t="s">
        <v>51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2" t="s">
        <v>132</v>
      </c>
      <c r="AZ111" s="139"/>
      <c r="BA111" s="139"/>
      <c r="BB111" s="139"/>
      <c r="BC111" s="139"/>
      <c r="BD111" s="139"/>
      <c r="BE111" s="143">
        <f t="shared" si="0"/>
        <v>0</v>
      </c>
      <c r="BF111" s="143">
        <f t="shared" si="1"/>
        <v>0</v>
      </c>
      <c r="BG111" s="143">
        <f t="shared" si="2"/>
        <v>0</v>
      </c>
      <c r="BH111" s="143">
        <f t="shared" si="3"/>
        <v>0</v>
      </c>
      <c r="BI111" s="143">
        <f t="shared" si="4"/>
        <v>0</v>
      </c>
      <c r="BJ111" s="142" t="s">
        <v>133</v>
      </c>
      <c r="BK111" s="139"/>
      <c r="BL111" s="139"/>
      <c r="BM111" s="139"/>
    </row>
    <row r="112" spans="2:65" s="1" customFormat="1" ht="18" customHeight="1">
      <c r="B112" s="37"/>
      <c r="C112" s="38"/>
      <c r="D112" s="243" t="s">
        <v>137</v>
      </c>
      <c r="E112" s="244"/>
      <c r="F112" s="244"/>
      <c r="G112" s="244"/>
      <c r="H112" s="244"/>
      <c r="I112" s="38"/>
      <c r="J112" s="38"/>
      <c r="K112" s="38"/>
      <c r="L112" s="38"/>
      <c r="M112" s="38"/>
      <c r="N112" s="241">
        <f>ROUND(N87*T112,2)</f>
        <v>0</v>
      </c>
      <c r="O112" s="242"/>
      <c r="P112" s="242"/>
      <c r="Q112" s="242"/>
      <c r="R112" s="39"/>
      <c r="S112" s="139"/>
      <c r="T112" s="140"/>
      <c r="U112" s="141" t="s">
        <v>51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2" t="s">
        <v>132</v>
      </c>
      <c r="AZ112" s="139"/>
      <c r="BA112" s="139"/>
      <c r="BB112" s="139"/>
      <c r="BC112" s="139"/>
      <c r="BD112" s="139"/>
      <c r="BE112" s="143">
        <f t="shared" si="0"/>
        <v>0</v>
      </c>
      <c r="BF112" s="143">
        <f t="shared" si="1"/>
        <v>0</v>
      </c>
      <c r="BG112" s="143">
        <f t="shared" si="2"/>
        <v>0</v>
      </c>
      <c r="BH112" s="143">
        <f t="shared" si="3"/>
        <v>0</v>
      </c>
      <c r="BI112" s="143">
        <f t="shared" si="4"/>
        <v>0</v>
      </c>
      <c r="BJ112" s="142" t="s">
        <v>133</v>
      </c>
      <c r="BK112" s="139"/>
      <c r="BL112" s="139"/>
      <c r="BM112" s="139"/>
    </row>
    <row r="113" spans="2:65" s="1" customFormat="1" ht="18" customHeight="1">
      <c r="B113" s="37"/>
      <c r="C113" s="38"/>
      <c r="D113" s="103" t="s">
        <v>138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241">
        <f>ROUND(N87*T113,2)</f>
        <v>0</v>
      </c>
      <c r="O113" s="242"/>
      <c r="P113" s="242"/>
      <c r="Q113" s="242"/>
      <c r="R113" s="39"/>
      <c r="S113" s="139"/>
      <c r="T113" s="144"/>
      <c r="U113" s="145" t="s">
        <v>51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2" t="s">
        <v>139</v>
      </c>
      <c r="AZ113" s="139"/>
      <c r="BA113" s="139"/>
      <c r="BB113" s="139"/>
      <c r="BC113" s="139"/>
      <c r="BD113" s="139"/>
      <c r="BE113" s="143">
        <f t="shared" si="0"/>
        <v>0</v>
      </c>
      <c r="BF113" s="143">
        <f t="shared" si="1"/>
        <v>0</v>
      </c>
      <c r="BG113" s="143">
        <f t="shared" si="2"/>
        <v>0</v>
      </c>
      <c r="BH113" s="143">
        <f t="shared" si="3"/>
        <v>0</v>
      </c>
      <c r="BI113" s="143">
        <f t="shared" si="4"/>
        <v>0</v>
      </c>
      <c r="BJ113" s="142" t="s">
        <v>133</v>
      </c>
      <c r="BK113" s="139"/>
      <c r="BL113" s="139"/>
      <c r="BM113" s="139"/>
    </row>
    <row r="114" spans="2:65" s="1" customFormat="1" ht="13.5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  <c r="T114" s="126"/>
      <c r="U114" s="126"/>
    </row>
    <row r="115" spans="2:65" s="1" customFormat="1" ht="29.25" customHeight="1">
      <c r="B115" s="37"/>
      <c r="C115" s="114" t="s">
        <v>99</v>
      </c>
      <c r="D115" s="115"/>
      <c r="E115" s="115"/>
      <c r="F115" s="115"/>
      <c r="G115" s="115"/>
      <c r="H115" s="115"/>
      <c r="I115" s="115"/>
      <c r="J115" s="115"/>
      <c r="K115" s="115"/>
      <c r="L115" s="247">
        <f>ROUND(SUM(N87+N107),2)</f>
        <v>0</v>
      </c>
      <c r="M115" s="247"/>
      <c r="N115" s="247"/>
      <c r="O115" s="247"/>
      <c r="P115" s="247"/>
      <c r="Q115" s="247"/>
      <c r="R115" s="39"/>
      <c r="T115" s="126"/>
      <c r="U115" s="126"/>
    </row>
    <row r="116" spans="2:65" s="1" customFormat="1" ht="6.95" customHeight="1"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3"/>
      <c r="T116" s="126"/>
      <c r="U116" s="126"/>
    </row>
    <row r="120" spans="2:65" s="1" customFormat="1" ht="6.95" customHeight="1">
      <c r="B120" s="64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6"/>
    </row>
    <row r="121" spans="2:65" s="1" customFormat="1" ht="36.950000000000003" customHeight="1">
      <c r="B121" s="37"/>
      <c r="C121" s="205" t="s">
        <v>140</v>
      </c>
      <c r="D121" s="250"/>
      <c r="E121" s="250"/>
      <c r="F121" s="250"/>
      <c r="G121" s="250"/>
      <c r="H121" s="250"/>
      <c r="I121" s="250"/>
      <c r="J121" s="250"/>
      <c r="K121" s="250"/>
      <c r="L121" s="250"/>
      <c r="M121" s="250"/>
      <c r="N121" s="250"/>
      <c r="O121" s="250"/>
      <c r="P121" s="250"/>
      <c r="Q121" s="250"/>
      <c r="R121" s="39"/>
    </row>
    <row r="122" spans="2:65" s="1" customFormat="1" ht="6.9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65" s="1" customFormat="1" ht="36.950000000000003" customHeight="1">
      <c r="B123" s="37"/>
      <c r="C123" s="71" t="s">
        <v>19</v>
      </c>
      <c r="D123" s="38"/>
      <c r="E123" s="38"/>
      <c r="F123" s="225" t="str">
        <f>F6</f>
        <v>Bytový dům Zámecké náměstí č.p. 49, Frýdek-Místek - výměna oken</v>
      </c>
      <c r="G123" s="250"/>
      <c r="H123" s="250"/>
      <c r="I123" s="250"/>
      <c r="J123" s="250"/>
      <c r="K123" s="250"/>
      <c r="L123" s="250"/>
      <c r="M123" s="250"/>
      <c r="N123" s="250"/>
      <c r="O123" s="250"/>
      <c r="P123" s="250"/>
      <c r="Q123" s="38"/>
      <c r="R123" s="39"/>
    </row>
    <row r="124" spans="2:65" s="1" customFormat="1" ht="6.95" customHeigh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65" s="1" customFormat="1" ht="18" customHeight="1">
      <c r="B125" s="37"/>
      <c r="C125" s="32" t="s">
        <v>24</v>
      </c>
      <c r="D125" s="38"/>
      <c r="E125" s="38"/>
      <c r="F125" s="30" t="str">
        <f>F8</f>
        <v xml:space="preserve"> </v>
      </c>
      <c r="G125" s="38"/>
      <c r="H125" s="38"/>
      <c r="I125" s="38"/>
      <c r="J125" s="38"/>
      <c r="K125" s="32" t="s">
        <v>26</v>
      </c>
      <c r="L125" s="38"/>
      <c r="M125" s="252" t="str">
        <f>IF(O8="","",O8)</f>
        <v>2. 4. 2018</v>
      </c>
      <c r="N125" s="252"/>
      <c r="O125" s="252"/>
      <c r="P125" s="252"/>
      <c r="Q125" s="38"/>
      <c r="R125" s="39"/>
    </row>
    <row r="126" spans="2:65" s="1" customFormat="1" ht="6.95" customHeight="1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9"/>
    </row>
    <row r="127" spans="2:65" s="1" customFormat="1">
      <c r="B127" s="37"/>
      <c r="C127" s="32" t="s">
        <v>28</v>
      </c>
      <c r="D127" s="38"/>
      <c r="E127" s="38"/>
      <c r="F127" s="30" t="str">
        <f>E11</f>
        <v>Statutární město Frýdek-Místek</v>
      </c>
      <c r="G127" s="38"/>
      <c r="H127" s="38"/>
      <c r="I127" s="38"/>
      <c r="J127" s="38"/>
      <c r="K127" s="32" t="s">
        <v>36</v>
      </c>
      <c r="L127" s="38"/>
      <c r="M127" s="209" t="str">
        <f>E17</f>
        <v>CONSTRUCTUS s.r.o.</v>
      </c>
      <c r="N127" s="209"/>
      <c r="O127" s="209"/>
      <c r="P127" s="209"/>
      <c r="Q127" s="209"/>
      <c r="R127" s="39"/>
    </row>
    <row r="128" spans="2:65" s="1" customFormat="1" ht="14.45" customHeight="1">
      <c r="B128" s="37"/>
      <c r="C128" s="32" t="s">
        <v>34</v>
      </c>
      <c r="D128" s="38"/>
      <c r="E128" s="38"/>
      <c r="F128" s="30" t="str">
        <f>IF(E14="","",E14)</f>
        <v>Vyplň údaj</v>
      </c>
      <c r="G128" s="38"/>
      <c r="H128" s="38"/>
      <c r="I128" s="38"/>
      <c r="J128" s="38"/>
      <c r="K128" s="32" t="s">
        <v>41</v>
      </c>
      <c r="L128" s="38"/>
      <c r="M128" s="209" t="str">
        <f>E20</f>
        <v>Ing. Jana Koběrská</v>
      </c>
      <c r="N128" s="209"/>
      <c r="O128" s="209"/>
      <c r="P128" s="209"/>
      <c r="Q128" s="209"/>
      <c r="R128" s="39"/>
    </row>
    <row r="129" spans="2:65" s="1" customFormat="1" ht="10.35" customHeight="1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9"/>
    </row>
    <row r="130" spans="2:65" s="8" customFormat="1" ht="29.25" customHeight="1">
      <c r="B130" s="146"/>
      <c r="C130" s="147" t="s">
        <v>141</v>
      </c>
      <c r="D130" s="148" t="s">
        <v>142</v>
      </c>
      <c r="E130" s="148" t="s">
        <v>66</v>
      </c>
      <c r="F130" s="267" t="s">
        <v>143</v>
      </c>
      <c r="G130" s="267"/>
      <c r="H130" s="267"/>
      <c r="I130" s="267"/>
      <c r="J130" s="148" t="s">
        <v>144</v>
      </c>
      <c r="K130" s="148" t="s">
        <v>145</v>
      </c>
      <c r="L130" s="267" t="s">
        <v>146</v>
      </c>
      <c r="M130" s="267"/>
      <c r="N130" s="267" t="s">
        <v>109</v>
      </c>
      <c r="O130" s="267"/>
      <c r="P130" s="267"/>
      <c r="Q130" s="268"/>
      <c r="R130" s="149"/>
      <c r="T130" s="82" t="s">
        <v>147</v>
      </c>
      <c r="U130" s="83" t="s">
        <v>48</v>
      </c>
      <c r="V130" s="83" t="s">
        <v>148</v>
      </c>
      <c r="W130" s="83" t="s">
        <v>149</v>
      </c>
      <c r="X130" s="83" t="s">
        <v>150</v>
      </c>
      <c r="Y130" s="83" t="s">
        <v>151</v>
      </c>
      <c r="Z130" s="83" t="s">
        <v>152</v>
      </c>
      <c r="AA130" s="84" t="s">
        <v>153</v>
      </c>
    </row>
    <row r="131" spans="2:65" s="1" customFormat="1" ht="29.25" customHeight="1">
      <c r="B131" s="37"/>
      <c r="C131" s="86" t="s">
        <v>106</v>
      </c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288">
        <f>BK131</f>
        <v>0</v>
      </c>
      <c r="O131" s="289"/>
      <c r="P131" s="289"/>
      <c r="Q131" s="289"/>
      <c r="R131" s="39"/>
      <c r="T131" s="85"/>
      <c r="U131" s="53"/>
      <c r="V131" s="53"/>
      <c r="W131" s="150">
        <f>W132+W201+W216+W337+W342</f>
        <v>0</v>
      </c>
      <c r="X131" s="53"/>
      <c r="Y131" s="150">
        <f>Y132+Y201+Y216+Y337+Y342</f>
        <v>3.0214564799999994</v>
      </c>
      <c r="Z131" s="53"/>
      <c r="AA131" s="151">
        <f>AA132+AA201+AA216+AA337+AA342</f>
        <v>2.4165070000000002</v>
      </c>
      <c r="AT131" s="21" t="s">
        <v>83</v>
      </c>
      <c r="AU131" s="21" t="s">
        <v>111</v>
      </c>
      <c r="BK131" s="152">
        <f>BK132+BK201+BK216+BK337+BK342</f>
        <v>0</v>
      </c>
    </row>
    <row r="132" spans="2:65" s="9" customFormat="1" ht="37.35" customHeight="1">
      <c r="B132" s="153"/>
      <c r="C132" s="154"/>
      <c r="D132" s="155" t="s">
        <v>112</v>
      </c>
      <c r="E132" s="155"/>
      <c r="F132" s="155"/>
      <c r="G132" s="155"/>
      <c r="H132" s="155"/>
      <c r="I132" s="155"/>
      <c r="J132" s="155"/>
      <c r="K132" s="155"/>
      <c r="L132" s="155"/>
      <c r="M132" s="155"/>
      <c r="N132" s="265">
        <f>BK132</f>
        <v>0</v>
      </c>
      <c r="O132" s="262"/>
      <c r="P132" s="262"/>
      <c r="Q132" s="262"/>
      <c r="R132" s="156"/>
      <c r="T132" s="157"/>
      <c r="U132" s="154"/>
      <c r="V132" s="154"/>
      <c r="W132" s="158">
        <f>W133+W177+W191+W199</f>
        <v>0</v>
      </c>
      <c r="X132" s="154"/>
      <c r="Y132" s="158">
        <f>Y133+Y177+Y191+Y199</f>
        <v>2.1624426799999998</v>
      </c>
      <c r="Z132" s="154"/>
      <c r="AA132" s="159">
        <f>AA133+AA177+AA191+AA199</f>
        <v>1.8305760000000002</v>
      </c>
      <c r="AR132" s="160" t="s">
        <v>89</v>
      </c>
      <c r="AT132" s="161" t="s">
        <v>83</v>
      </c>
      <c r="AU132" s="161" t="s">
        <v>84</v>
      </c>
      <c r="AY132" s="160" t="s">
        <v>154</v>
      </c>
      <c r="BK132" s="162">
        <f>BK133+BK177+BK191+BK199</f>
        <v>0</v>
      </c>
    </row>
    <row r="133" spans="2:65" s="9" customFormat="1" ht="19.899999999999999" customHeight="1">
      <c r="B133" s="153"/>
      <c r="C133" s="154"/>
      <c r="D133" s="163" t="s">
        <v>113</v>
      </c>
      <c r="E133" s="163"/>
      <c r="F133" s="163"/>
      <c r="G133" s="163"/>
      <c r="H133" s="163"/>
      <c r="I133" s="163"/>
      <c r="J133" s="163"/>
      <c r="K133" s="163"/>
      <c r="L133" s="163"/>
      <c r="M133" s="163"/>
      <c r="N133" s="290">
        <f>BK133</f>
        <v>0</v>
      </c>
      <c r="O133" s="291"/>
      <c r="P133" s="291"/>
      <c r="Q133" s="291"/>
      <c r="R133" s="156"/>
      <c r="T133" s="157"/>
      <c r="U133" s="154"/>
      <c r="V133" s="154"/>
      <c r="W133" s="158">
        <f>SUM(W134:W176)</f>
        <v>0</v>
      </c>
      <c r="X133" s="154"/>
      <c r="Y133" s="158">
        <f>SUM(Y134:Y176)</f>
        <v>2.16007148</v>
      </c>
      <c r="Z133" s="154"/>
      <c r="AA133" s="159">
        <f>SUM(AA134:AA176)</f>
        <v>0</v>
      </c>
      <c r="AR133" s="160" t="s">
        <v>89</v>
      </c>
      <c r="AT133" s="161" t="s">
        <v>83</v>
      </c>
      <c r="AU133" s="161" t="s">
        <v>89</v>
      </c>
      <c r="AY133" s="160" t="s">
        <v>154</v>
      </c>
      <c r="BK133" s="162">
        <f>SUM(BK134:BK176)</f>
        <v>0</v>
      </c>
    </row>
    <row r="134" spans="2:65" s="1" customFormat="1" ht="25.5" customHeight="1">
      <c r="B134" s="37"/>
      <c r="C134" s="164" t="s">
        <v>89</v>
      </c>
      <c r="D134" s="164" t="s">
        <v>155</v>
      </c>
      <c r="E134" s="165" t="s">
        <v>156</v>
      </c>
      <c r="F134" s="269" t="s">
        <v>157</v>
      </c>
      <c r="G134" s="269"/>
      <c r="H134" s="269"/>
      <c r="I134" s="269"/>
      <c r="J134" s="166" t="s">
        <v>158</v>
      </c>
      <c r="K134" s="167">
        <v>28.596</v>
      </c>
      <c r="L134" s="270">
        <v>0</v>
      </c>
      <c r="M134" s="271"/>
      <c r="N134" s="272">
        <f>ROUND(L134*K134,2)</f>
        <v>0</v>
      </c>
      <c r="O134" s="272"/>
      <c r="P134" s="272"/>
      <c r="Q134" s="272"/>
      <c r="R134" s="39"/>
      <c r="T134" s="168" t="s">
        <v>22</v>
      </c>
      <c r="U134" s="46" t="s">
        <v>51</v>
      </c>
      <c r="V134" s="38"/>
      <c r="W134" s="169">
        <f>V134*K134</f>
        <v>0</v>
      </c>
      <c r="X134" s="169">
        <v>3.3579999999999999E-2</v>
      </c>
      <c r="Y134" s="169">
        <f>X134*K134</f>
        <v>0.96025368</v>
      </c>
      <c r="Z134" s="169">
        <v>0</v>
      </c>
      <c r="AA134" s="170">
        <f>Z134*K134</f>
        <v>0</v>
      </c>
      <c r="AR134" s="21" t="s">
        <v>159</v>
      </c>
      <c r="AT134" s="21" t="s">
        <v>155</v>
      </c>
      <c r="AU134" s="21" t="s">
        <v>133</v>
      </c>
      <c r="AY134" s="21" t="s">
        <v>154</v>
      </c>
      <c r="BE134" s="107">
        <f>IF(U134="základní",N134,0)</f>
        <v>0</v>
      </c>
      <c r="BF134" s="107">
        <f>IF(U134="snížená",N134,0)</f>
        <v>0</v>
      </c>
      <c r="BG134" s="107">
        <f>IF(U134="zákl. přenesená",N134,0)</f>
        <v>0</v>
      </c>
      <c r="BH134" s="107">
        <f>IF(U134="sníž. přenesená",N134,0)</f>
        <v>0</v>
      </c>
      <c r="BI134" s="107">
        <f>IF(U134="nulová",N134,0)</f>
        <v>0</v>
      </c>
      <c r="BJ134" s="21" t="s">
        <v>133</v>
      </c>
      <c r="BK134" s="107">
        <f>ROUND(L134*K134,2)</f>
        <v>0</v>
      </c>
      <c r="BL134" s="21" t="s">
        <v>159</v>
      </c>
      <c r="BM134" s="21" t="s">
        <v>160</v>
      </c>
    </row>
    <row r="135" spans="2:65" s="10" customFormat="1" ht="16.5" customHeight="1">
      <c r="B135" s="171"/>
      <c r="C135" s="172"/>
      <c r="D135" s="172"/>
      <c r="E135" s="173" t="s">
        <v>22</v>
      </c>
      <c r="F135" s="273" t="s">
        <v>161</v>
      </c>
      <c r="G135" s="274"/>
      <c r="H135" s="274"/>
      <c r="I135" s="274"/>
      <c r="J135" s="172"/>
      <c r="K135" s="173" t="s">
        <v>22</v>
      </c>
      <c r="L135" s="172"/>
      <c r="M135" s="172"/>
      <c r="N135" s="172"/>
      <c r="O135" s="172"/>
      <c r="P135" s="172"/>
      <c r="Q135" s="172"/>
      <c r="R135" s="174"/>
      <c r="T135" s="175"/>
      <c r="U135" s="172"/>
      <c r="V135" s="172"/>
      <c r="W135" s="172"/>
      <c r="X135" s="172"/>
      <c r="Y135" s="172"/>
      <c r="Z135" s="172"/>
      <c r="AA135" s="176"/>
      <c r="AT135" s="177" t="s">
        <v>162</v>
      </c>
      <c r="AU135" s="177" t="s">
        <v>133</v>
      </c>
      <c r="AV135" s="10" t="s">
        <v>89</v>
      </c>
      <c r="AW135" s="10" t="s">
        <v>40</v>
      </c>
      <c r="AX135" s="10" t="s">
        <v>84</v>
      </c>
      <c r="AY135" s="177" t="s">
        <v>154</v>
      </c>
    </row>
    <row r="136" spans="2:65" s="11" customFormat="1" ht="16.5" customHeight="1">
      <c r="B136" s="178"/>
      <c r="C136" s="179"/>
      <c r="D136" s="179"/>
      <c r="E136" s="180" t="s">
        <v>22</v>
      </c>
      <c r="F136" s="275" t="s">
        <v>163</v>
      </c>
      <c r="G136" s="276"/>
      <c r="H136" s="276"/>
      <c r="I136" s="276"/>
      <c r="J136" s="179"/>
      <c r="K136" s="181">
        <v>9.9359999999999999</v>
      </c>
      <c r="L136" s="179"/>
      <c r="M136" s="179"/>
      <c r="N136" s="179"/>
      <c r="O136" s="179"/>
      <c r="P136" s="179"/>
      <c r="Q136" s="179"/>
      <c r="R136" s="182"/>
      <c r="T136" s="183"/>
      <c r="U136" s="179"/>
      <c r="V136" s="179"/>
      <c r="W136" s="179"/>
      <c r="X136" s="179"/>
      <c r="Y136" s="179"/>
      <c r="Z136" s="179"/>
      <c r="AA136" s="184"/>
      <c r="AT136" s="185" t="s">
        <v>162</v>
      </c>
      <c r="AU136" s="185" t="s">
        <v>133</v>
      </c>
      <c r="AV136" s="11" t="s">
        <v>133</v>
      </c>
      <c r="AW136" s="11" t="s">
        <v>40</v>
      </c>
      <c r="AX136" s="11" t="s">
        <v>84</v>
      </c>
      <c r="AY136" s="185" t="s">
        <v>154</v>
      </c>
    </row>
    <row r="137" spans="2:65" s="10" customFormat="1" ht="16.5" customHeight="1">
      <c r="B137" s="171"/>
      <c r="C137" s="172"/>
      <c r="D137" s="172"/>
      <c r="E137" s="173" t="s">
        <v>22</v>
      </c>
      <c r="F137" s="277" t="s">
        <v>164</v>
      </c>
      <c r="G137" s="278"/>
      <c r="H137" s="278"/>
      <c r="I137" s="278"/>
      <c r="J137" s="172"/>
      <c r="K137" s="173" t="s">
        <v>22</v>
      </c>
      <c r="L137" s="172"/>
      <c r="M137" s="172"/>
      <c r="N137" s="172"/>
      <c r="O137" s="172"/>
      <c r="P137" s="172"/>
      <c r="Q137" s="172"/>
      <c r="R137" s="174"/>
      <c r="T137" s="175"/>
      <c r="U137" s="172"/>
      <c r="V137" s="172"/>
      <c r="W137" s="172"/>
      <c r="X137" s="172"/>
      <c r="Y137" s="172"/>
      <c r="Z137" s="172"/>
      <c r="AA137" s="176"/>
      <c r="AT137" s="177" t="s">
        <v>162</v>
      </c>
      <c r="AU137" s="177" t="s">
        <v>133</v>
      </c>
      <c r="AV137" s="10" t="s">
        <v>89</v>
      </c>
      <c r="AW137" s="10" t="s">
        <v>40</v>
      </c>
      <c r="AX137" s="10" t="s">
        <v>84</v>
      </c>
      <c r="AY137" s="177" t="s">
        <v>154</v>
      </c>
    </row>
    <row r="138" spans="2:65" s="11" customFormat="1" ht="16.5" customHeight="1">
      <c r="B138" s="178"/>
      <c r="C138" s="179"/>
      <c r="D138" s="179"/>
      <c r="E138" s="180" t="s">
        <v>22</v>
      </c>
      <c r="F138" s="275" t="s">
        <v>165</v>
      </c>
      <c r="G138" s="276"/>
      <c r="H138" s="276"/>
      <c r="I138" s="276"/>
      <c r="J138" s="179"/>
      <c r="K138" s="181">
        <v>8.6039999999999992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162</v>
      </c>
      <c r="AU138" s="185" t="s">
        <v>133</v>
      </c>
      <c r="AV138" s="11" t="s">
        <v>133</v>
      </c>
      <c r="AW138" s="11" t="s">
        <v>40</v>
      </c>
      <c r="AX138" s="11" t="s">
        <v>84</v>
      </c>
      <c r="AY138" s="185" t="s">
        <v>154</v>
      </c>
    </row>
    <row r="139" spans="2:65" s="10" customFormat="1" ht="16.5" customHeight="1">
      <c r="B139" s="171"/>
      <c r="C139" s="172"/>
      <c r="D139" s="172"/>
      <c r="E139" s="173" t="s">
        <v>22</v>
      </c>
      <c r="F139" s="277" t="s">
        <v>166</v>
      </c>
      <c r="G139" s="278"/>
      <c r="H139" s="278"/>
      <c r="I139" s="278"/>
      <c r="J139" s="172"/>
      <c r="K139" s="173" t="s">
        <v>22</v>
      </c>
      <c r="L139" s="172"/>
      <c r="M139" s="172"/>
      <c r="N139" s="172"/>
      <c r="O139" s="172"/>
      <c r="P139" s="172"/>
      <c r="Q139" s="172"/>
      <c r="R139" s="174"/>
      <c r="T139" s="175"/>
      <c r="U139" s="172"/>
      <c r="V139" s="172"/>
      <c r="W139" s="172"/>
      <c r="X139" s="172"/>
      <c r="Y139" s="172"/>
      <c r="Z139" s="172"/>
      <c r="AA139" s="176"/>
      <c r="AT139" s="177" t="s">
        <v>162</v>
      </c>
      <c r="AU139" s="177" t="s">
        <v>133</v>
      </c>
      <c r="AV139" s="10" t="s">
        <v>89</v>
      </c>
      <c r="AW139" s="10" t="s">
        <v>40</v>
      </c>
      <c r="AX139" s="10" t="s">
        <v>84</v>
      </c>
      <c r="AY139" s="177" t="s">
        <v>154</v>
      </c>
    </row>
    <row r="140" spans="2:65" s="11" customFormat="1" ht="16.5" customHeight="1">
      <c r="B140" s="178"/>
      <c r="C140" s="179"/>
      <c r="D140" s="179"/>
      <c r="E140" s="180" t="s">
        <v>22</v>
      </c>
      <c r="F140" s="275" t="s">
        <v>167</v>
      </c>
      <c r="G140" s="276"/>
      <c r="H140" s="276"/>
      <c r="I140" s="276"/>
      <c r="J140" s="179"/>
      <c r="K140" s="181">
        <v>6.84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162</v>
      </c>
      <c r="AU140" s="185" t="s">
        <v>133</v>
      </c>
      <c r="AV140" s="11" t="s">
        <v>133</v>
      </c>
      <c r="AW140" s="11" t="s">
        <v>40</v>
      </c>
      <c r="AX140" s="11" t="s">
        <v>84</v>
      </c>
      <c r="AY140" s="185" t="s">
        <v>154</v>
      </c>
    </row>
    <row r="141" spans="2:65" s="10" customFormat="1" ht="16.5" customHeight="1">
      <c r="B141" s="171"/>
      <c r="C141" s="172"/>
      <c r="D141" s="172"/>
      <c r="E141" s="173" t="s">
        <v>22</v>
      </c>
      <c r="F141" s="277" t="s">
        <v>168</v>
      </c>
      <c r="G141" s="278"/>
      <c r="H141" s="278"/>
      <c r="I141" s="278"/>
      <c r="J141" s="172"/>
      <c r="K141" s="173" t="s">
        <v>22</v>
      </c>
      <c r="L141" s="172"/>
      <c r="M141" s="172"/>
      <c r="N141" s="172"/>
      <c r="O141" s="172"/>
      <c r="P141" s="172"/>
      <c r="Q141" s="172"/>
      <c r="R141" s="174"/>
      <c r="T141" s="175"/>
      <c r="U141" s="172"/>
      <c r="V141" s="172"/>
      <c r="W141" s="172"/>
      <c r="X141" s="172"/>
      <c r="Y141" s="172"/>
      <c r="Z141" s="172"/>
      <c r="AA141" s="176"/>
      <c r="AT141" s="177" t="s">
        <v>162</v>
      </c>
      <c r="AU141" s="177" t="s">
        <v>133</v>
      </c>
      <c r="AV141" s="10" t="s">
        <v>89</v>
      </c>
      <c r="AW141" s="10" t="s">
        <v>40</v>
      </c>
      <c r="AX141" s="10" t="s">
        <v>84</v>
      </c>
      <c r="AY141" s="177" t="s">
        <v>154</v>
      </c>
    </row>
    <row r="142" spans="2:65" s="11" customFormat="1" ht="16.5" customHeight="1">
      <c r="B142" s="178"/>
      <c r="C142" s="179"/>
      <c r="D142" s="179"/>
      <c r="E142" s="180" t="s">
        <v>22</v>
      </c>
      <c r="F142" s="275" t="s">
        <v>169</v>
      </c>
      <c r="G142" s="276"/>
      <c r="H142" s="276"/>
      <c r="I142" s="276"/>
      <c r="J142" s="179"/>
      <c r="K142" s="181">
        <v>3.2160000000000002</v>
      </c>
      <c r="L142" s="179"/>
      <c r="M142" s="179"/>
      <c r="N142" s="179"/>
      <c r="O142" s="179"/>
      <c r="P142" s="179"/>
      <c r="Q142" s="179"/>
      <c r="R142" s="182"/>
      <c r="T142" s="183"/>
      <c r="U142" s="179"/>
      <c r="V142" s="179"/>
      <c r="W142" s="179"/>
      <c r="X142" s="179"/>
      <c r="Y142" s="179"/>
      <c r="Z142" s="179"/>
      <c r="AA142" s="184"/>
      <c r="AT142" s="185" t="s">
        <v>162</v>
      </c>
      <c r="AU142" s="185" t="s">
        <v>133</v>
      </c>
      <c r="AV142" s="11" t="s">
        <v>133</v>
      </c>
      <c r="AW142" s="11" t="s">
        <v>40</v>
      </c>
      <c r="AX142" s="11" t="s">
        <v>84</v>
      </c>
      <c r="AY142" s="185" t="s">
        <v>154</v>
      </c>
    </row>
    <row r="143" spans="2:65" s="12" customFormat="1" ht="16.5" customHeight="1">
      <c r="B143" s="186"/>
      <c r="C143" s="187"/>
      <c r="D143" s="187"/>
      <c r="E143" s="188" t="s">
        <v>22</v>
      </c>
      <c r="F143" s="279" t="s">
        <v>170</v>
      </c>
      <c r="G143" s="280"/>
      <c r="H143" s="280"/>
      <c r="I143" s="280"/>
      <c r="J143" s="187"/>
      <c r="K143" s="189">
        <v>28.596</v>
      </c>
      <c r="L143" s="187"/>
      <c r="M143" s="187"/>
      <c r="N143" s="187"/>
      <c r="O143" s="187"/>
      <c r="P143" s="187"/>
      <c r="Q143" s="187"/>
      <c r="R143" s="190"/>
      <c r="T143" s="191"/>
      <c r="U143" s="187"/>
      <c r="V143" s="187"/>
      <c r="W143" s="187"/>
      <c r="X143" s="187"/>
      <c r="Y143" s="187"/>
      <c r="Z143" s="187"/>
      <c r="AA143" s="192"/>
      <c r="AT143" s="193" t="s">
        <v>162</v>
      </c>
      <c r="AU143" s="193" t="s">
        <v>133</v>
      </c>
      <c r="AV143" s="12" t="s">
        <v>159</v>
      </c>
      <c r="AW143" s="12" t="s">
        <v>40</v>
      </c>
      <c r="AX143" s="12" t="s">
        <v>89</v>
      </c>
      <c r="AY143" s="193" t="s">
        <v>154</v>
      </c>
    </row>
    <row r="144" spans="2:65" s="1" customFormat="1" ht="25.5" customHeight="1">
      <c r="B144" s="37"/>
      <c r="C144" s="164" t="s">
        <v>133</v>
      </c>
      <c r="D144" s="164" t="s">
        <v>155</v>
      </c>
      <c r="E144" s="165" t="s">
        <v>171</v>
      </c>
      <c r="F144" s="269" t="s">
        <v>172</v>
      </c>
      <c r="G144" s="269"/>
      <c r="H144" s="269"/>
      <c r="I144" s="269"/>
      <c r="J144" s="166" t="s">
        <v>158</v>
      </c>
      <c r="K144" s="167">
        <v>46.2</v>
      </c>
      <c r="L144" s="270">
        <v>0</v>
      </c>
      <c r="M144" s="271"/>
      <c r="N144" s="272">
        <f>ROUND(L144*K144,2)</f>
        <v>0</v>
      </c>
      <c r="O144" s="272"/>
      <c r="P144" s="272"/>
      <c r="Q144" s="272"/>
      <c r="R144" s="39"/>
      <c r="T144" s="168" t="s">
        <v>22</v>
      </c>
      <c r="U144" s="46" t="s">
        <v>51</v>
      </c>
      <c r="V144" s="38"/>
      <c r="W144" s="169">
        <f>V144*K144</f>
        <v>0</v>
      </c>
      <c r="X144" s="169">
        <v>0</v>
      </c>
      <c r="Y144" s="169">
        <f>X144*K144</f>
        <v>0</v>
      </c>
      <c r="Z144" s="169">
        <v>0</v>
      </c>
      <c r="AA144" s="170">
        <f>Z144*K144</f>
        <v>0</v>
      </c>
      <c r="AR144" s="21" t="s">
        <v>159</v>
      </c>
      <c r="AT144" s="21" t="s">
        <v>155</v>
      </c>
      <c r="AU144" s="21" t="s">
        <v>133</v>
      </c>
      <c r="AY144" s="21" t="s">
        <v>154</v>
      </c>
      <c r="BE144" s="107">
        <f>IF(U144="základní",N144,0)</f>
        <v>0</v>
      </c>
      <c r="BF144" s="107">
        <f>IF(U144="snížená",N144,0)</f>
        <v>0</v>
      </c>
      <c r="BG144" s="107">
        <f>IF(U144="zákl. přenesená",N144,0)</f>
        <v>0</v>
      </c>
      <c r="BH144" s="107">
        <f>IF(U144="sníž. přenesená",N144,0)</f>
        <v>0</v>
      </c>
      <c r="BI144" s="107">
        <f>IF(U144="nulová",N144,0)</f>
        <v>0</v>
      </c>
      <c r="BJ144" s="21" t="s">
        <v>133</v>
      </c>
      <c r="BK144" s="107">
        <f>ROUND(L144*K144,2)</f>
        <v>0</v>
      </c>
      <c r="BL144" s="21" t="s">
        <v>159</v>
      </c>
      <c r="BM144" s="21" t="s">
        <v>173</v>
      </c>
    </row>
    <row r="145" spans="2:65" s="10" customFormat="1" ht="16.5" customHeight="1">
      <c r="B145" s="171"/>
      <c r="C145" s="172"/>
      <c r="D145" s="172"/>
      <c r="E145" s="173" t="s">
        <v>22</v>
      </c>
      <c r="F145" s="273" t="s">
        <v>161</v>
      </c>
      <c r="G145" s="274"/>
      <c r="H145" s="274"/>
      <c r="I145" s="274"/>
      <c r="J145" s="172"/>
      <c r="K145" s="173" t="s">
        <v>22</v>
      </c>
      <c r="L145" s="172"/>
      <c r="M145" s="172"/>
      <c r="N145" s="172"/>
      <c r="O145" s="172"/>
      <c r="P145" s="172"/>
      <c r="Q145" s="172"/>
      <c r="R145" s="174"/>
      <c r="T145" s="175"/>
      <c r="U145" s="172"/>
      <c r="V145" s="172"/>
      <c r="W145" s="172"/>
      <c r="X145" s="172"/>
      <c r="Y145" s="172"/>
      <c r="Z145" s="172"/>
      <c r="AA145" s="176"/>
      <c r="AT145" s="177" t="s">
        <v>162</v>
      </c>
      <c r="AU145" s="177" t="s">
        <v>133</v>
      </c>
      <c r="AV145" s="10" t="s">
        <v>89</v>
      </c>
      <c r="AW145" s="10" t="s">
        <v>40</v>
      </c>
      <c r="AX145" s="10" t="s">
        <v>84</v>
      </c>
      <c r="AY145" s="177" t="s">
        <v>154</v>
      </c>
    </row>
    <row r="146" spans="2:65" s="11" customFormat="1" ht="16.5" customHeight="1">
      <c r="B146" s="178"/>
      <c r="C146" s="179"/>
      <c r="D146" s="179"/>
      <c r="E146" s="180" t="s">
        <v>22</v>
      </c>
      <c r="F146" s="275" t="s">
        <v>174</v>
      </c>
      <c r="G146" s="276"/>
      <c r="H146" s="276"/>
      <c r="I146" s="276"/>
      <c r="J146" s="179"/>
      <c r="K146" s="181">
        <v>15.84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162</v>
      </c>
      <c r="AU146" s="185" t="s">
        <v>133</v>
      </c>
      <c r="AV146" s="11" t="s">
        <v>133</v>
      </c>
      <c r="AW146" s="11" t="s">
        <v>40</v>
      </c>
      <c r="AX146" s="11" t="s">
        <v>84</v>
      </c>
      <c r="AY146" s="185" t="s">
        <v>154</v>
      </c>
    </row>
    <row r="147" spans="2:65" s="10" customFormat="1" ht="16.5" customHeight="1">
      <c r="B147" s="171"/>
      <c r="C147" s="172"/>
      <c r="D147" s="172"/>
      <c r="E147" s="173" t="s">
        <v>22</v>
      </c>
      <c r="F147" s="277" t="s">
        <v>164</v>
      </c>
      <c r="G147" s="278"/>
      <c r="H147" s="278"/>
      <c r="I147" s="278"/>
      <c r="J147" s="172"/>
      <c r="K147" s="173" t="s">
        <v>22</v>
      </c>
      <c r="L147" s="172"/>
      <c r="M147" s="172"/>
      <c r="N147" s="172"/>
      <c r="O147" s="172"/>
      <c r="P147" s="172"/>
      <c r="Q147" s="172"/>
      <c r="R147" s="174"/>
      <c r="T147" s="175"/>
      <c r="U147" s="172"/>
      <c r="V147" s="172"/>
      <c r="W147" s="172"/>
      <c r="X147" s="172"/>
      <c r="Y147" s="172"/>
      <c r="Z147" s="172"/>
      <c r="AA147" s="176"/>
      <c r="AT147" s="177" t="s">
        <v>162</v>
      </c>
      <c r="AU147" s="177" t="s">
        <v>133</v>
      </c>
      <c r="AV147" s="10" t="s">
        <v>89</v>
      </c>
      <c r="AW147" s="10" t="s">
        <v>40</v>
      </c>
      <c r="AX147" s="10" t="s">
        <v>84</v>
      </c>
      <c r="AY147" s="177" t="s">
        <v>154</v>
      </c>
    </row>
    <row r="148" spans="2:65" s="11" customFormat="1" ht="16.5" customHeight="1">
      <c r="B148" s="178"/>
      <c r="C148" s="179"/>
      <c r="D148" s="179"/>
      <c r="E148" s="180" t="s">
        <v>22</v>
      </c>
      <c r="F148" s="275" t="s">
        <v>175</v>
      </c>
      <c r="G148" s="276"/>
      <c r="H148" s="276"/>
      <c r="I148" s="276"/>
      <c r="J148" s="179"/>
      <c r="K148" s="181">
        <v>12.888</v>
      </c>
      <c r="L148" s="179"/>
      <c r="M148" s="179"/>
      <c r="N148" s="179"/>
      <c r="O148" s="179"/>
      <c r="P148" s="179"/>
      <c r="Q148" s="179"/>
      <c r="R148" s="182"/>
      <c r="T148" s="183"/>
      <c r="U148" s="179"/>
      <c r="V148" s="179"/>
      <c r="W148" s="179"/>
      <c r="X148" s="179"/>
      <c r="Y148" s="179"/>
      <c r="Z148" s="179"/>
      <c r="AA148" s="184"/>
      <c r="AT148" s="185" t="s">
        <v>162</v>
      </c>
      <c r="AU148" s="185" t="s">
        <v>133</v>
      </c>
      <c r="AV148" s="11" t="s">
        <v>133</v>
      </c>
      <c r="AW148" s="11" t="s">
        <v>40</v>
      </c>
      <c r="AX148" s="11" t="s">
        <v>84</v>
      </c>
      <c r="AY148" s="185" t="s">
        <v>154</v>
      </c>
    </row>
    <row r="149" spans="2:65" s="10" customFormat="1" ht="16.5" customHeight="1">
      <c r="B149" s="171"/>
      <c r="C149" s="172"/>
      <c r="D149" s="172"/>
      <c r="E149" s="173" t="s">
        <v>22</v>
      </c>
      <c r="F149" s="277" t="s">
        <v>166</v>
      </c>
      <c r="G149" s="278"/>
      <c r="H149" s="278"/>
      <c r="I149" s="278"/>
      <c r="J149" s="172"/>
      <c r="K149" s="173" t="s">
        <v>22</v>
      </c>
      <c r="L149" s="172"/>
      <c r="M149" s="172"/>
      <c r="N149" s="172"/>
      <c r="O149" s="172"/>
      <c r="P149" s="172"/>
      <c r="Q149" s="172"/>
      <c r="R149" s="174"/>
      <c r="T149" s="175"/>
      <c r="U149" s="172"/>
      <c r="V149" s="172"/>
      <c r="W149" s="172"/>
      <c r="X149" s="172"/>
      <c r="Y149" s="172"/>
      <c r="Z149" s="172"/>
      <c r="AA149" s="176"/>
      <c r="AT149" s="177" t="s">
        <v>162</v>
      </c>
      <c r="AU149" s="177" t="s">
        <v>133</v>
      </c>
      <c r="AV149" s="10" t="s">
        <v>89</v>
      </c>
      <c r="AW149" s="10" t="s">
        <v>40</v>
      </c>
      <c r="AX149" s="10" t="s">
        <v>84</v>
      </c>
      <c r="AY149" s="177" t="s">
        <v>154</v>
      </c>
    </row>
    <row r="150" spans="2:65" s="11" customFormat="1" ht="16.5" customHeight="1">
      <c r="B150" s="178"/>
      <c r="C150" s="179"/>
      <c r="D150" s="179"/>
      <c r="E150" s="180" t="s">
        <v>22</v>
      </c>
      <c r="F150" s="275" t="s">
        <v>176</v>
      </c>
      <c r="G150" s="276"/>
      <c r="H150" s="276"/>
      <c r="I150" s="276"/>
      <c r="J150" s="179"/>
      <c r="K150" s="181">
        <v>12.6</v>
      </c>
      <c r="L150" s="179"/>
      <c r="M150" s="179"/>
      <c r="N150" s="179"/>
      <c r="O150" s="179"/>
      <c r="P150" s="179"/>
      <c r="Q150" s="179"/>
      <c r="R150" s="182"/>
      <c r="T150" s="183"/>
      <c r="U150" s="179"/>
      <c r="V150" s="179"/>
      <c r="W150" s="179"/>
      <c r="X150" s="179"/>
      <c r="Y150" s="179"/>
      <c r="Z150" s="179"/>
      <c r="AA150" s="184"/>
      <c r="AT150" s="185" t="s">
        <v>162</v>
      </c>
      <c r="AU150" s="185" t="s">
        <v>133</v>
      </c>
      <c r="AV150" s="11" t="s">
        <v>133</v>
      </c>
      <c r="AW150" s="11" t="s">
        <v>40</v>
      </c>
      <c r="AX150" s="11" t="s">
        <v>84</v>
      </c>
      <c r="AY150" s="185" t="s">
        <v>154</v>
      </c>
    </row>
    <row r="151" spans="2:65" s="10" customFormat="1" ht="16.5" customHeight="1">
      <c r="B151" s="171"/>
      <c r="C151" s="172"/>
      <c r="D151" s="172"/>
      <c r="E151" s="173" t="s">
        <v>22</v>
      </c>
      <c r="F151" s="277" t="s">
        <v>168</v>
      </c>
      <c r="G151" s="278"/>
      <c r="H151" s="278"/>
      <c r="I151" s="278"/>
      <c r="J151" s="172"/>
      <c r="K151" s="173" t="s">
        <v>22</v>
      </c>
      <c r="L151" s="172"/>
      <c r="M151" s="172"/>
      <c r="N151" s="172"/>
      <c r="O151" s="172"/>
      <c r="P151" s="172"/>
      <c r="Q151" s="172"/>
      <c r="R151" s="174"/>
      <c r="T151" s="175"/>
      <c r="U151" s="172"/>
      <c r="V151" s="172"/>
      <c r="W151" s="172"/>
      <c r="X151" s="172"/>
      <c r="Y151" s="172"/>
      <c r="Z151" s="172"/>
      <c r="AA151" s="176"/>
      <c r="AT151" s="177" t="s">
        <v>162</v>
      </c>
      <c r="AU151" s="177" t="s">
        <v>133</v>
      </c>
      <c r="AV151" s="10" t="s">
        <v>89</v>
      </c>
      <c r="AW151" s="10" t="s">
        <v>40</v>
      </c>
      <c r="AX151" s="10" t="s">
        <v>84</v>
      </c>
      <c r="AY151" s="177" t="s">
        <v>154</v>
      </c>
    </row>
    <row r="152" spans="2:65" s="11" customFormat="1" ht="16.5" customHeight="1">
      <c r="B152" s="178"/>
      <c r="C152" s="179"/>
      <c r="D152" s="179"/>
      <c r="E152" s="180" t="s">
        <v>22</v>
      </c>
      <c r="F152" s="275" t="s">
        <v>177</v>
      </c>
      <c r="G152" s="276"/>
      <c r="H152" s="276"/>
      <c r="I152" s="276"/>
      <c r="J152" s="179"/>
      <c r="K152" s="181">
        <v>4.8719999999999999</v>
      </c>
      <c r="L152" s="179"/>
      <c r="M152" s="179"/>
      <c r="N152" s="179"/>
      <c r="O152" s="179"/>
      <c r="P152" s="179"/>
      <c r="Q152" s="179"/>
      <c r="R152" s="182"/>
      <c r="T152" s="183"/>
      <c r="U152" s="179"/>
      <c r="V152" s="179"/>
      <c r="W152" s="179"/>
      <c r="X152" s="179"/>
      <c r="Y152" s="179"/>
      <c r="Z152" s="179"/>
      <c r="AA152" s="184"/>
      <c r="AT152" s="185" t="s">
        <v>162</v>
      </c>
      <c r="AU152" s="185" t="s">
        <v>133</v>
      </c>
      <c r="AV152" s="11" t="s">
        <v>133</v>
      </c>
      <c r="AW152" s="11" t="s">
        <v>40</v>
      </c>
      <c r="AX152" s="11" t="s">
        <v>84</v>
      </c>
      <c r="AY152" s="185" t="s">
        <v>154</v>
      </c>
    </row>
    <row r="153" spans="2:65" s="12" customFormat="1" ht="16.5" customHeight="1">
      <c r="B153" s="186"/>
      <c r="C153" s="187"/>
      <c r="D153" s="187"/>
      <c r="E153" s="188" t="s">
        <v>22</v>
      </c>
      <c r="F153" s="279" t="s">
        <v>170</v>
      </c>
      <c r="G153" s="280"/>
      <c r="H153" s="280"/>
      <c r="I153" s="280"/>
      <c r="J153" s="187"/>
      <c r="K153" s="189">
        <v>46.2</v>
      </c>
      <c r="L153" s="187"/>
      <c r="M153" s="187"/>
      <c r="N153" s="187"/>
      <c r="O153" s="187"/>
      <c r="P153" s="187"/>
      <c r="Q153" s="187"/>
      <c r="R153" s="190"/>
      <c r="T153" s="191"/>
      <c r="U153" s="187"/>
      <c r="V153" s="187"/>
      <c r="W153" s="187"/>
      <c r="X153" s="187"/>
      <c r="Y153" s="187"/>
      <c r="Z153" s="187"/>
      <c r="AA153" s="192"/>
      <c r="AT153" s="193" t="s">
        <v>162</v>
      </c>
      <c r="AU153" s="193" t="s">
        <v>133</v>
      </c>
      <c r="AV153" s="12" t="s">
        <v>159</v>
      </c>
      <c r="AW153" s="12" t="s">
        <v>40</v>
      </c>
      <c r="AX153" s="12" t="s">
        <v>89</v>
      </c>
      <c r="AY153" s="193" t="s">
        <v>154</v>
      </c>
    </row>
    <row r="154" spans="2:65" s="1" customFormat="1" ht="25.5" customHeight="1">
      <c r="B154" s="37"/>
      <c r="C154" s="164" t="s">
        <v>178</v>
      </c>
      <c r="D154" s="164" t="s">
        <v>155</v>
      </c>
      <c r="E154" s="165" t="s">
        <v>179</v>
      </c>
      <c r="F154" s="269" t="s">
        <v>180</v>
      </c>
      <c r="G154" s="269"/>
      <c r="H154" s="269"/>
      <c r="I154" s="269"/>
      <c r="J154" s="166" t="s">
        <v>181</v>
      </c>
      <c r="K154" s="167">
        <v>117.56</v>
      </c>
      <c r="L154" s="270">
        <v>0</v>
      </c>
      <c r="M154" s="271"/>
      <c r="N154" s="272">
        <f>ROUND(L154*K154,2)</f>
        <v>0</v>
      </c>
      <c r="O154" s="272"/>
      <c r="P154" s="272"/>
      <c r="Q154" s="272"/>
      <c r="R154" s="39"/>
      <c r="T154" s="168" t="s">
        <v>22</v>
      </c>
      <c r="U154" s="46" t="s">
        <v>51</v>
      </c>
      <c r="V154" s="38"/>
      <c r="W154" s="169">
        <f>V154*K154</f>
        <v>0</v>
      </c>
      <c r="X154" s="169">
        <v>1.5E-3</v>
      </c>
      <c r="Y154" s="169">
        <f>X154*K154</f>
        <v>0.17634</v>
      </c>
      <c r="Z154" s="169">
        <v>0</v>
      </c>
      <c r="AA154" s="170">
        <f>Z154*K154</f>
        <v>0</v>
      </c>
      <c r="AR154" s="21" t="s">
        <v>159</v>
      </c>
      <c r="AT154" s="21" t="s">
        <v>155</v>
      </c>
      <c r="AU154" s="21" t="s">
        <v>133</v>
      </c>
      <c r="AY154" s="21" t="s">
        <v>154</v>
      </c>
      <c r="BE154" s="107">
        <f>IF(U154="základní",N154,0)</f>
        <v>0</v>
      </c>
      <c r="BF154" s="107">
        <f>IF(U154="snížená",N154,0)</f>
        <v>0</v>
      </c>
      <c r="BG154" s="107">
        <f>IF(U154="zákl. přenesená",N154,0)</f>
        <v>0</v>
      </c>
      <c r="BH154" s="107">
        <f>IF(U154="sníž. přenesená",N154,0)</f>
        <v>0</v>
      </c>
      <c r="BI154" s="107">
        <f>IF(U154="nulová",N154,0)</f>
        <v>0</v>
      </c>
      <c r="BJ154" s="21" t="s">
        <v>133</v>
      </c>
      <c r="BK154" s="107">
        <f>ROUND(L154*K154,2)</f>
        <v>0</v>
      </c>
      <c r="BL154" s="21" t="s">
        <v>159</v>
      </c>
      <c r="BM154" s="21" t="s">
        <v>182</v>
      </c>
    </row>
    <row r="155" spans="2:65" s="10" customFormat="1" ht="16.5" customHeight="1">
      <c r="B155" s="171"/>
      <c r="C155" s="172"/>
      <c r="D155" s="172"/>
      <c r="E155" s="173" t="s">
        <v>22</v>
      </c>
      <c r="F155" s="273" t="s">
        <v>161</v>
      </c>
      <c r="G155" s="274"/>
      <c r="H155" s="274"/>
      <c r="I155" s="274"/>
      <c r="J155" s="172"/>
      <c r="K155" s="173" t="s">
        <v>22</v>
      </c>
      <c r="L155" s="172"/>
      <c r="M155" s="172"/>
      <c r="N155" s="172"/>
      <c r="O155" s="172"/>
      <c r="P155" s="172"/>
      <c r="Q155" s="172"/>
      <c r="R155" s="174"/>
      <c r="T155" s="175"/>
      <c r="U155" s="172"/>
      <c r="V155" s="172"/>
      <c r="W155" s="172"/>
      <c r="X155" s="172"/>
      <c r="Y155" s="172"/>
      <c r="Z155" s="172"/>
      <c r="AA155" s="176"/>
      <c r="AT155" s="177" t="s">
        <v>162</v>
      </c>
      <c r="AU155" s="177" t="s">
        <v>133</v>
      </c>
      <c r="AV155" s="10" t="s">
        <v>89</v>
      </c>
      <c r="AW155" s="10" t="s">
        <v>40</v>
      </c>
      <c r="AX155" s="10" t="s">
        <v>84</v>
      </c>
      <c r="AY155" s="177" t="s">
        <v>154</v>
      </c>
    </row>
    <row r="156" spans="2:65" s="11" customFormat="1" ht="16.5" customHeight="1">
      <c r="B156" s="178"/>
      <c r="C156" s="179"/>
      <c r="D156" s="179"/>
      <c r="E156" s="180" t="s">
        <v>22</v>
      </c>
      <c r="F156" s="275" t="s">
        <v>183</v>
      </c>
      <c r="G156" s="276"/>
      <c r="H156" s="276"/>
      <c r="I156" s="276"/>
      <c r="J156" s="179"/>
      <c r="K156" s="181">
        <v>39.840000000000003</v>
      </c>
      <c r="L156" s="179"/>
      <c r="M156" s="179"/>
      <c r="N156" s="179"/>
      <c r="O156" s="179"/>
      <c r="P156" s="179"/>
      <c r="Q156" s="179"/>
      <c r="R156" s="182"/>
      <c r="T156" s="183"/>
      <c r="U156" s="179"/>
      <c r="V156" s="179"/>
      <c r="W156" s="179"/>
      <c r="X156" s="179"/>
      <c r="Y156" s="179"/>
      <c r="Z156" s="179"/>
      <c r="AA156" s="184"/>
      <c r="AT156" s="185" t="s">
        <v>162</v>
      </c>
      <c r="AU156" s="185" t="s">
        <v>133</v>
      </c>
      <c r="AV156" s="11" t="s">
        <v>133</v>
      </c>
      <c r="AW156" s="11" t="s">
        <v>40</v>
      </c>
      <c r="AX156" s="11" t="s">
        <v>84</v>
      </c>
      <c r="AY156" s="185" t="s">
        <v>154</v>
      </c>
    </row>
    <row r="157" spans="2:65" s="10" customFormat="1" ht="16.5" customHeight="1">
      <c r="B157" s="171"/>
      <c r="C157" s="172"/>
      <c r="D157" s="172"/>
      <c r="E157" s="173" t="s">
        <v>22</v>
      </c>
      <c r="F157" s="277" t="s">
        <v>164</v>
      </c>
      <c r="G157" s="278"/>
      <c r="H157" s="278"/>
      <c r="I157" s="278"/>
      <c r="J157" s="172"/>
      <c r="K157" s="173" t="s">
        <v>22</v>
      </c>
      <c r="L157" s="172"/>
      <c r="M157" s="172"/>
      <c r="N157" s="172"/>
      <c r="O157" s="172"/>
      <c r="P157" s="172"/>
      <c r="Q157" s="172"/>
      <c r="R157" s="174"/>
      <c r="T157" s="175"/>
      <c r="U157" s="172"/>
      <c r="V157" s="172"/>
      <c r="W157" s="172"/>
      <c r="X157" s="172"/>
      <c r="Y157" s="172"/>
      <c r="Z157" s="172"/>
      <c r="AA157" s="176"/>
      <c r="AT157" s="177" t="s">
        <v>162</v>
      </c>
      <c r="AU157" s="177" t="s">
        <v>133</v>
      </c>
      <c r="AV157" s="10" t="s">
        <v>89</v>
      </c>
      <c r="AW157" s="10" t="s">
        <v>40</v>
      </c>
      <c r="AX157" s="10" t="s">
        <v>84</v>
      </c>
      <c r="AY157" s="177" t="s">
        <v>154</v>
      </c>
    </row>
    <row r="158" spans="2:65" s="11" customFormat="1" ht="16.5" customHeight="1">
      <c r="B158" s="178"/>
      <c r="C158" s="179"/>
      <c r="D158" s="179"/>
      <c r="E158" s="180" t="s">
        <v>22</v>
      </c>
      <c r="F158" s="275" t="s">
        <v>184</v>
      </c>
      <c r="G158" s="276"/>
      <c r="H158" s="276"/>
      <c r="I158" s="276"/>
      <c r="J158" s="179"/>
      <c r="K158" s="181">
        <v>35.880000000000003</v>
      </c>
      <c r="L158" s="179"/>
      <c r="M158" s="179"/>
      <c r="N158" s="179"/>
      <c r="O158" s="179"/>
      <c r="P158" s="179"/>
      <c r="Q158" s="179"/>
      <c r="R158" s="182"/>
      <c r="T158" s="183"/>
      <c r="U158" s="179"/>
      <c r="V158" s="179"/>
      <c r="W158" s="179"/>
      <c r="X158" s="179"/>
      <c r="Y158" s="179"/>
      <c r="Z158" s="179"/>
      <c r="AA158" s="184"/>
      <c r="AT158" s="185" t="s">
        <v>162</v>
      </c>
      <c r="AU158" s="185" t="s">
        <v>133</v>
      </c>
      <c r="AV158" s="11" t="s">
        <v>133</v>
      </c>
      <c r="AW158" s="11" t="s">
        <v>40</v>
      </c>
      <c r="AX158" s="11" t="s">
        <v>84</v>
      </c>
      <c r="AY158" s="185" t="s">
        <v>154</v>
      </c>
    </row>
    <row r="159" spans="2:65" s="10" customFormat="1" ht="16.5" customHeight="1">
      <c r="B159" s="171"/>
      <c r="C159" s="172"/>
      <c r="D159" s="172"/>
      <c r="E159" s="173" t="s">
        <v>22</v>
      </c>
      <c r="F159" s="277" t="s">
        <v>166</v>
      </c>
      <c r="G159" s="278"/>
      <c r="H159" s="278"/>
      <c r="I159" s="278"/>
      <c r="J159" s="172"/>
      <c r="K159" s="173" t="s">
        <v>22</v>
      </c>
      <c r="L159" s="172"/>
      <c r="M159" s="172"/>
      <c r="N159" s="172"/>
      <c r="O159" s="172"/>
      <c r="P159" s="172"/>
      <c r="Q159" s="172"/>
      <c r="R159" s="174"/>
      <c r="T159" s="175"/>
      <c r="U159" s="172"/>
      <c r="V159" s="172"/>
      <c r="W159" s="172"/>
      <c r="X159" s="172"/>
      <c r="Y159" s="172"/>
      <c r="Z159" s="172"/>
      <c r="AA159" s="176"/>
      <c r="AT159" s="177" t="s">
        <v>162</v>
      </c>
      <c r="AU159" s="177" t="s">
        <v>133</v>
      </c>
      <c r="AV159" s="10" t="s">
        <v>89</v>
      </c>
      <c r="AW159" s="10" t="s">
        <v>40</v>
      </c>
      <c r="AX159" s="10" t="s">
        <v>84</v>
      </c>
      <c r="AY159" s="177" t="s">
        <v>154</v>
      </c>
    </row>
    <row r="160" spans="2:65" s="11" customFormat="1" ht="16.5" customHeight="1">
      <c r="B160" s="178"/>
      <c r="C160" s="179"/>
      <c r="D160" s="179"/>
      <c r="E160" s="180" t="s">
        <v>22</v>
      </c>
      <c r="F160" s="275" t="s">
        <v>185</v>
      </c>
      <c r="G160" s="276"/>
      <c r="H160" s="276"/>
      <c r="I160" s="276"/>
      <c r="J160" s="179"/>
      <c r="K160" s="181">
        <v>28.8</v>
      </c>
      <c r="L160" s="179"/>
      <c r="M160" s="179"/>
      <c r="N160" s="179"/>
      <c r="O160" s="179"/>
      <c r="P160" s="179"/>
      <c r="Q160" s="179"/>
      <c r="R160" s="182"/>
      <c r="T160" s="183"/>
      <c r="U160" s="179"/>
      <c r="V160" s="179"/>
      <c r="W160" s="179"/>
      <c r="X160" s="179"/>
      <c r="Y160" s="179"/>
      <c r="Z160" s="179"/>
      <c r="AA160" s="184"/>
      <c r="AT160" s="185" t="s">
        <v>162</v>
      </c>
      <c r="AU160" s="185" t="s">
        <v>133</v>
      </c>
      <c r="AV160" s="11" t="s">
        <v>133</v>
      </c>
      <c r="AW160" s="11" t="s">
        <v>40</v>
      </c>
      <c r="AX160" s="11" t="s">
        <v>84</v>
      </c>
      <c r="AY160" s="185" t="s">
        <v>154</v>
      </c>
    </row>
    <row r="161" spans="2:65" s="10" customFormat="1" ht="16.5" customHeight="1">
      <c r="B161" s="171"/>
      <c r="C161" s="172"/>
      <c r="D161" s="172"/>
      <c r="E161" s="173" t="s">
        <v>22</v>
      </c>
      <c r="F161" s="277" t="s">
        <v>168</v>
      </c>
      <c r="G161" s="278"/>
      <c r="H161" s="278"/>
      <c r="I161" s="278"/>
      <c r="J161" s="172"/>
      <c r="K161" s="173" t="s">
        <v>22</v>
      </c>
      <c r="L161" s="172"/>
      <c r="M161" s="172"/>
      <c r="N161" s="172"/>
      <c r="O161" s="172"/>
      <c r="P161" s="172"/>
      <c r="Q161" s="172"/>
      <c r="R161" s="174"/>
      <c r="T161" s="175"/>
      <c r="U161" s="172"/>
      <c r="V161" s="172"/>
      <c r="W161" s="172"/>
      <c r="X161" s="172"/>
      <c r="Y161" s="172"/>
      <c r="Z161" s="172"/>
      <c r="AA161" s="176"/>
      <c r="AT161" s="177" t="s">
        <v>162</v>
      </c>
      <c r="AU161" s="177" t="s">
        <v>133</v>
      </c>
      <c r="AV161" s="10" t="s">
        <v>89</v>
      </c>
      <c r="AW161" s="10" t="s">
        <v>40</v>
      </c>
      <c r="AX161" s="10" t="s">
        <v>84</v>
      </c>
      <c r="AY161" s="177" t="s">
        <v>154</v>
      </c>
    </row>
    <row r="162" spans="2:65" s="11" customFormat="1" ht="16.5" customHeight="1">
      <c r="B162" s="178"/>
      <c r="C162" s="179"/>
      <c r="D162" s="179"/>
      <c r="E162" s="180" t="s">
        <v>22</v>
      </c>
      <c r="F162" s="275" t="s">
        <v>186</v>
      </c>
      <c r="G162" s="276"/>
      <c r="H162" s="276"/>
      <c r="I162" s="276"/>
      <c r="J162" s="179"/>
      <c r="K162" s="181">
        <v>13.04</v>
      </c>
      <c r="L162" s="179"/>
      <c r="M162" s="179"/>
      <c r="N162" s="179"/>
      <c r="O162" s="179"/>
      <c r="P162" s="179"/>
      <c r="Q162" s="179"/>
      <c r="R162" s="182"/>
      <c r="T162" s="183"/>
      <c r="U162" s="179"/>
      <c r="V162" s="179"/>
      <c r="W162" s="179"/>
      <c r="X162" s="179"/>
      <c r="Y162" s="179"/>
      <c r="Z162" s="179"/>
      <c r="AA162" s="184"/>
      <c r="AT162" s="185" t="s">
        <v>162</v>
      </c>
      <c r="AU162" s="185" t="s">
        <v>133</v>
      </c>
      <c r="AV162" s="11" t="s">
        <v>133</v>
      </c>
      <c r="AW162" s="11" t="s">
        <v>40</v>
      </c>
      <c r="AX162" s="11" t="s">
        <v>84</v>
      </c>
      <c r="AY162" s="185" t="s">
        <v>154</v>
      </c>
    </row>
    <row r="163" spans="2:65" s="12" customFormat="1" ht="16.5" customHeight="1">
      <c r="B163" s="186"/>
      <c r="C163" s="187"/>
      <c r="D163" s="187"/>
      <c r="E163" s="188" t="s">
        <v>22</v>
      </c>
      <c r="F163" s="279" t="s">
        <v>170</v>
      </c>
      <c r="G163" s="280"/>
      <c r="H163" s="280"/>
      <c r="I163" s="280"/>
      <c r="J163" s="187"/>
      <c r="K163" s="189">
        <v>117.56</v>
      </c>
      <c r="L163" s="187"/>
      <c r="M163" s="187"/>
      <c r="N163" s="187"/>
      <c r="O163" s="187"/>
      <c r="P163" s="187"/>
      <c r="Q163" s="187"/>
      <c r="R163" s="190"/>
      <c r="T163" s="191"/>
      <c r="U163" s="187"/>
      <c r="V163" s="187"/>
      <c r="W163" s="187"/>
      <c r="X163" s="187"/>
      <c r="Y163" s="187"/>
      <c r="Z163" s="187"/>
      <c r="AA163" s="192"/>
      <c r="AT163" s="193" t="s">
        <v>162</v>
      </c>
      <c r="AU163" s="193" t="s">
        <v>133</v>
      </c>
      <c r="AV163" s="12" t="s">
        <v>159</v>
      </c>
      <c r="AW163" s="12" t="s">
        <v>40</v>
      </c>
      <c r="AX163" s="12" t="s">
        <v>89</v>
      </c>
      <c r="AY163" s="193" t="s">
        <v>154</v>
      </c>
    </row>
    <row r="164" spans="2:65" s="1" customFormat="1" ht="25.5" customHeight="1">
      <c r="B164" s="37"/>
      <c r="C164" s="164" t="s">
        <v>159</v>
      </c>
      <c r="D164" s="164" t="s">
        <v>155</v>
      </c>
      <c r="E164" s="165" t="s">
        <v>187</v>
      </c>
      <c r="F164" s="269" t="s">
        <v>188</v>
      </c>
      <c r="G164" s="269"/>
      <c r="H164" s="269"/>
      <c r="I164" s="269"/>
      <c r="J164" s="166" t="s">
        <v>181</v>
      </c>
      <c r="K164" s="167">
        <v>30.5</v>
      </c>
      <c r="L164" s="270">
        <v>0</v>
      </c>
      <c r="M164" s="271"/>
      <c r="N164" s="272">
        <f>ROUND(L164*K164,2)</f>
        <v>0</v>
      </c>
      <c r="O164" s="272"/>
      <c r="P164" s="272"/>
      <c r="Q164" s="272"/>
      <c r="R164" s="39"/>
      <c r="T164" s="168" t="s">
        <v>22</v>
      </c>
      <c r="U164" s="46" t="s">
        <v>51</v>
      </c>
      <c r="V164" s="38"/>
      <c r="W164" s="169">
        <f>V164*K164</f>
        <v>0</v>
      </c>
      <c r="X164" s="169">
        <v>2.0650000000000002E-2</v>
      </c>
      <c r="Y164" s="169">
        <f>X164*K164</f>
        <v>0.62982500000000008</v>
      </c>
      <c r="Z164" s="169">
        <v>0</v>
      </c>
      <c r="AA164" s="170">
        <f>Z164*K164</f>
        <v>0</v>
      </c>
      <c r="AR164" s="21" t="s">
        <v>159</v>
      </c>
      <c r="AT164" s="21" t="s">
        <v>155</v>
      </c>
      <c r="AU164" s="21" t="s">
        <v>133</v>
      </c>
      <c r="AY164" s="21" t="s">
        <v>154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21" t="s">
        <v>133</v>
      </c>
      <c r="BK164" s="107">
        <f>ROUND(L164*K164,2)</f>
        <v>0</v>
      </c>
      <c r="BL164" s="21" t="s">
        <v>159</v>
      </c>
      <c r="BM164" s="21" t="s">
        <v>189</v>
      </c>
    </row>
    <row r="165" spans="2:65" s="11" customFormat="1" ht="16.5" customHeight="1">
      <c r="B165" s="178"/>
      <c r="C165" s="179"/>
      <c r="D165" s="179"/>
      <c r="E165" s="180" t="s">
        <v>22</v>
      </c>
      <c r="F165" s="281" t="s">
        <v>190</v>
      </c>
      <c r="G165" s="282"/>
      <c r="H165" s="282"/>
      <c r="I165" s="282"/>
      <c r="J165" s="179"/>
      <c r="K165" s="181">
        <v>30.5</v>
      </c>
      <c r="L165" s="179"/>
      <c r="M165" s="179"/>
      <c r="N165" s="179"/>
      <c r="O165" s="179"/>
      <c r="P165" s="179"/>
      <c r="Q165" s="179"/>
      <c r="R165" s="182"/>
      <c r="T165" s="183"/>
      <c r="U165" s="179"/>
      <c r="V165" s="179"/>
      <c r="W165" s="179"/>
      <c r="X165" s="179"/>
      <c r="Y165" s="179"/>
      <c r="Z165" s="179"/>
      <c r="AA165" s="184"/>
      <c r="AT165" s="185" t="s">
        <v>162</v>
      </c>
      <c r="AU165" s="185" t="s">
        <v>133</v>
      </c>
      <c r="AV165" s="11" t="s">
        <v>133</v>
      </c>
      <c r="AW165" s="11" t="s">
        <v>40</v>
      </c>
      <c r="AX165" s="11" t="s">
        <v>89</v>
      </c>
      <c r="AY165" s="185" t="s">
        <v>154</v>
      </c>
    </row>
    <row r="166" spans="2:65" s="1" customFormat="1" ht="25.5" customHeight="1">
      <c r="B166" s="37"/>
      <c r="C166" s="164" t="s">
        <v>191</v>
      </c>
      <c r="D166" s="164" t="s">
        <v>155</v>
      </c>
      <c r="E166" s="165" t="s">
        <v>192</v>
      </c>
      <c r="F166" s="269" t="s">
        <v>193</v>
      </c>
      <c r="G166" s="269"/>
      <c r="H166" s="269"/>
      <c r="I166" s="269"/>
      <c r="J166" s="166" t="s">
        <v>158</v>
      </c>
      <c r="K166" s="167">
        <v>4.68</v>
      </c>
      <c r="L166" s="270">
        <v>0</v>
      </c>
      <c r="M166" s="271"/>
      <c r="N166" s="272">
        <f>ROUND(L166*K166,2)</f>
        <v>0</v>
      </c>
      <c r="O166" s="272"/>
      <c r="P166" s="272"/>
      <c r="Q166" s="272"/>
      <c r="R166" s="39"/>
      <c r="T166" s="168" t="s">
        <v>22</v>
      </c>
      <c r="U166" s="46" t="s">
        <v>51</v>
      </c>
      <c r="V166" s="38"/>
      <c r="W166" s="169">
        <f>V166*K166</f>
        <v>0</v>
      </c>
      <c r="X166" s="169">
        <v>4.9840000000000002E-2</v>
      </c>
      <c r="Y166" s="169">
        <f>X166*K166</f>
        <v>0.23325119999999999</v>
      </c>
      <c r="Z166" s="169">
        <v>0</v>
      </c>
      <c r="AA166" s="170">
        <f>Z166*K166</f>
        <v>0</v>
      </c>
      <c r="AR166" s="21" t="s">
        <v>159</v>
      </c>
      <c r="AT166" s="21" t="s">
        <v>155</v>
      </c>
      <c r="AU166" s="21" t="s">
        <v>133</v>
      </c>
      <c r="AY166" s="21" t="s">
        <v>154</v>
      </c>
      <c r="BE166" s="107">
        <f>IF(U166="základní",N166,0)</f>
        <v>0</v>
      </c>
      <c r="BF166" s="107">
        <f>IF(U166="snížená",N166,0)</f>
        <v>0</v>
      </c>
      <c r="BG166" s="107">
        <f>IF(U166="zákl. přenesená",N166,0)</f>
        <v>0</v>
      </c>
      <c r="BH166" s="107">
        <f>IF(U166="sníž. přenesená",N166,0)</f>
        <v>0</v>
      </c>
      <c r="BI166" s="107">
        <f>IF(U166="nulová",N166,0)</f>
        <v>0</v>
      </c>
      <c r="BJ166" s="21" t="s">
        <v>133</v>
      </c>
      <c r="BK166" s="107">
        <f>ROUND(L166*K166,2)</f>
        <v>0</v>
      </c>
      <c r="BL166" s="21" t="s">
        <v>159</v>
      </c>
      <c r="BM166" s="21" t="s">
        <v>194</v>
      </c>
    </row>
    <row r="167" spans="2:65" s="10" customFormat="1" ht="16.5" customHeight="1">
      <c r="B167" s="171"/>
      <c r="C167" s="172"/>
      <c r="D167" s="172"/>
      <c r="E167" s="173" t="s">
        <v>22</v>
      </c>
      <c r="F167" s="273" t="s">
        <v>164</v>
      </c>
      <c r="G167" s="274"/>
      <c r="H167" s="274"/>
      <c r="I167" s="274"/>
      <c r="J167" s="172"/>
      <c r="K167" s="173" t="s">
        <v>22</v>
      </c>
      <c r="L167" s="172"/>
      <c r="M167" s="172"/>
      <c r="N167" s="172"/>
      <c r="O167" s="172"/>
      <c r="P167" s="172"/>
      <c r="Q167" s="172"/>
      <c r="R167" s="174"/>
      <c r="T167" s="175"/>
      <c r="U167" s="172"/>
      <c r="V167" s="172"/>
      <c r="W167" s="172"/>
      <c r="X167" s="172"/>
      <c r="Y167" s="172"/>
      <c r="Z167" s="172"/>
      <c r="AA167" s="176"/>
      <c r="AT167" s="177" t="s">
        <v>162</v>
      </c>
      <c r="AU167" s="177" t="s">
        <v>133</v>
      </c>
      <c r="AV167" s="10" t="s">
        <v>89</v>
      </c>
      <c r="AW167" s="10" t="s">
        <v>40</v>
      </c>
      <c r="AX167" s="10" t="s">
        <v>84</v>
      </c>
      <c r="AY167" s="177" t="s">
        <v>154</v>
      </c>
    </row>
    <row r="168" spans="2:65" s="11" customFormat="1" ht="16.5" customHeight="1">
      <c r="B168" s="178"/>
      <c r="C168" s="179"/>
      <c r="D168" s="179"/>
      <c r="E168" s="180" t="s">
        <v>22</v>
      </c>
      <c r="F168" s="275" t="s">
        <v>195</v>
      </c>
      <c r="G168" s="276"/>
      <c r="H168" s="276"/>
      <c r="I168" s="276"/>
      <c r="J168" s="179"/>
      <c r="K168" s="181">
        <v>2.16</v>
      </c>
      <c r="L168" s="179"/>
      <c r="M168" s="179"/>
      <c r="N168" s="179"/>
      <c r="O168" s="179"/>
      <c r="P168" s="179"/>
      <c r="Q168" s="179"/>
      <c r="R168" s="182"/>
      <c r="T168" s="183"/>
      <c r="U168" s="179"/>
      <c r="V168" s="179"/>
      <c r="W168" s="179"/>
      <c r="X168" s="179"/>
      <c r="Y168" s="179"/>
      <c r="Z168" s="179"/>
      <c r="AA168" s="184"/>
      <c r="AT168" s="185" t="s">
        <v>162</v>
      </c>
      <c r="AU168" s="185" t="s">
        <v>133</v>
      </c>
      <c r="AV168" s="11" t="s">
        <v>133</v>
      </c>
      <c r="AW168" s="11" t="s">
        <v>40</v>
      </c>
      <c r="AX168" s="11" t="s">
        <v>84</v>
      </c>
      <c r="AY168" s="185" t="s">
        <v>154</v>
      </c>
    </row>
    <row r="169" spans="2:65" s="10" customFormat="1" ht="16.5" customHeight="1">
      <c r="B169" s="171"/>
      <c r="C169" s="172"/>
      <c r="D169" s="172"/>
      <c r="E169" s="173" t="s">
        <v>22</v>
      </c>
      <c r="F169" s="277" t="s">
        <v>166</v>
      </c>
      <c r="G169" s="278"/>
      <c r="H169" s="278"/>
      <c r="I169" s="278"/>
      <c r="J169" s="172"/>
      <c r="K169" s="173" t="s">
        <v>22</v>
      </c>
      <c r="L169" s="172"/>
      <c r="M169" s="172"/>
      <c r="N169" s="172"/>
      <c r="O169" s="172"/>
      <c r="P169" s="172"/>
      <c r="Q169" s="172"/>
      <c r="R169" s="174"/>
      <c r="T169" s="175"/>
      <c r="U169" s="172"/>
      <c r="V169" s="172"/>
      <c r="W169" s="172"/>
      <c r="X169" s="172"/>
      <c r="Y169" s="172"/>
      <c r="Z169" s="172"/>
      <c r="AA169" s="176"/>
      <c r="AT169" s="177" t="s">
        <v>162</v>
      </c>
      <c r="AU169" s="177" t="s">
        <v>133</v>
      </c>
      <c r="AV169" s="10" t="s">
        <v>89</v>
      </c>
      <c r="AW169" s="10" t="s">
        <v>40</v>
      </c>
      <c r="AX169" s="10" t="s">
        <v>84</v>
      </c>
      <c r="AY169" s="177" t="s">
        <v>154</v>
      </c>
    </row>
    <row r="170" spans="2:65" s="11" customFormat="1" ht="16.5" customHeight="1">
      <c r="B170" s="178"/>
      <c r="C170" s="179"/>
      <c r="D170" s="179"/>
      <c r="E170" s="180" t="s">
        <v>22</v>
      </c>
      <c r="F170" s="275" t="s">
        <v>196</v>
      </c>
      <c r="G170" s="276"/>
      <c r="H170" s="276"/>
      <c r="I170" s="276"/>
      <c r="J170" s="179"/>
      <c r="K170" s="181">
        <v>1.8</v>
      </c>
      <c r="L170" s="179"/>
      <c r="M170" s="179"/>
      <c r="N170" s="179"/>
      <c r="O170" s="179"/>
      <c r="P170" s="179"/>
      <c r="Q170" s="179"/>
      <c r="R170" s="182"/>
      <c r="T170" s="183"/>
      <c r="U170" s="179"/>
      <c r="V170" s="179"/>
      <c r="W170" s="179"/>
      <c r="X170" s="179"/>
      <c r="Y170" s="179"/>
      <c r="Z170" s="179"/>
      <c r="AA170" s="184"/>
      <c r="AT170" s="185" t="s">
        <v>162</v>
      </c>
      <c r="AU170" s="185" t="s">
        <v>133</v>
      </c>
      <c r="AV170" s="11" t="s">
        <v>133</v>
      </c>
      <c r="AW170" s="11" t="s">
        <v>40</v>
      </c>
      <c r="AX170" s="11" t="s">
        <v>84</v>
      </c>
      <c r="AY170" s="185" t="s">
        <v>154</v>
      </c>
    </row>
    <row r="171" spans="2:65" s="10" customFormat="1" ht="16.5" customHeight="1">
      <c r="B171" s="171"/>
      <c r="C171" s="172"/>
      <c r="D171" s="172"/>
      <c r="E171" s="173" t="s">
        <v>22</v>
      </c>
      <c r="F171" s="277" t="s">
        <v>168</v>
      </c>
      <c r="G171" s="278"/>
      <c r="H171" s="278"/>
      <c r="I171" s="278"/>
      <c r="J171" s="172"/>
      <c r="K171" s="173" t="s">
        <v>22</v>
      </c>
      <c r="L171" s="172"/>
      <c r="M171" s="172"/>
      <c r="N171" s="172"/>
      <c r="O171" s="172"/>
      <c r="P171" s="172"/>
      <c r="Q171" s="172"/>
      <c r="R171" s="174"/>
      <c r="T171" s="175"/>
      <c r="U171" s="172"/>
      <c r="V171" s="172"/>
      <c r="W171" s="172"/>
      <c r="X171" s="172"/>
      <c r="Y171" s="172"/>
      <c r="Z171" s="172"/>
      <c r="AA171" s="176"/>
      <c r="AT171" s="177" t="s">
        <v>162</v>
      </c>
      <c r="AU171" s="177" t="s">
        <v>133</v>
      </c>
      <c r="AV171" s="10" t="s">
        <v>89</v>
      </c>
      <c r="AW171" s="10" t="s">
        <v>40</v>
      </c>
      <c r="AX171" s="10" t="s">
        <v>84</v>
      </c>
      <c r="AY171" s="177" t="s">
        <v>154</v>
      </c>
    </row>
    <row r="172" spans="2:65" s="11" customFormat="1" ht="16.5" customHeight="1">
      <c r="B172" s="178"/>
      <c r="C172" s="179"/>
      <c r="D172" s="179"/>
      <c r="E172" s="180" t="s">
        <v>22</v>
      </c>
      <c r="F172" s="275" t="s">
        <v>197</v>
      </c>
      <c r="G172" s="276"/>
      <c r="H172" s="276"/>
      <c r="I172" s="276"/>
      <c r="J172" s="179"/>
      <c r="K172" s="181">
        <v>0.72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162</v>
      </c>
      <c r="AU172" s="185" t="s">
        <v>133</v>
      </c>
      <c r="AV172" s="11" t="s">
        <v>133</v>
      </c>
      <c r="AW172" s="11" t="s">
        <v>40</v>
      </c>
      <c r="AX172" s="11" t="s">
        <v>84</v>
      </c>
      <c r="AY172" s="185" t="s">
        <v>154</v>
      </c>
    </row>
    <row r="173" spans="2:65" s="12" customFormat="1" ht="16.5" customHeight="1">
      <c r="B173" s="186"/>
      <c r="C173" s="187"/>
      <c r="D173" s="187"/>
      <c r="E173" s="188" t="s">
        <v>22</v>
      </c>
      <c r="F173" s="279" t="s">
        <v>170</v>
      </c>
      <c r="G173" s="280"/>
      <c r="H173" s="280"/>
      <c r="I173" s="280"/>
      <c r="J173" s="187"/>
      <c r="K173" s="189">
        <v>4.68</v>
      </c>
      <c r="L173" s="187"/>
      <c r="M173" s="187"/>
      <c r="N173" s="187"/>
      <c r="O173" s="187"/>
      <c r="P173" s="187"/>
      <c r="Q173" s="187"/>
      <c r="R173" s="190"/>
      <c r="T173" s="191"/>
      <c r="U173" s="187"/>
      <c r="V173" s="187"/>
      <c r="W173" s="187"/>
      <c r="X173" s="187"/>
      <c r="Y173" s="187"/>
      <c r="Z173" s="187"/>
      <c r="AA173" s="192"/>
      <c r="AT173" s="193" t="s">
        <v>162</v>
      </c>
      <c r="AU173" s="193" t="s">
        <v>133</v>
      </c>
      <c r="AV173" s="12" t="s">
        <v>159</v>
      </c>
      <c r="AW173" s="12" t="s">
        <v>40</v>
      </c>
      <c r="AX173" s="12" t="s">
        <v>89</v>
      </c>
      <c r="AY173" s="193" t="s">
        <v>154</v>
      </c>
    </row>
    <row r="174" spans="2:65" s="1" customFormat="1" ht="25.5" customHeight="1">
      <c r="B174" s="37"/>
      <c r="C174" s="164" t="s">
        <v>198</v>
      </c>
      <c r="D174" s="164" t="s">
        <v>155</v>
      </c>
      <c r="E174" s="165" t="s">
        <v>199</v>
      </c>
      <c r="F174" s="269" t="s">
        <v>200</v>
      </c>
      <c r="G174" s="269"/>
      <c r="H174" s="269"/>
      <c r="I174" s="269"/>
      <c r="J174" s="166" t="s">
        <v>158</v>
      </c>
      <c r="K174" s="167">
        <v>2.16</v>
      </c>
      <c r="L174" s="270">
        <v>0</v>
      </c>
      <c r="M174" s="271"/>
      <c r="N174" s="272">
        <f>ROUND(L174*K174,2)</f>
        <v>0</v>
      </c>
      <c r="O174" s="272"/>
      <c r="P174" s="272"/>
      <c r="Q174" s="272"/>
      <c r="R174" s="39"/>
      <c r="T174" s="168" t="s">
        <v>22</v>
      </c>
      <c r="U174" s="46" t="s">
        <v>51</v>
      </c>
      <c r="V174" s="38"/>
      <c r="W174" s="169">
        <f>V174*K174</f>
        <v>0</v>
      </c>
      <c r="X174" s="169">
        <v>7.4260000000000007E-2</v>
      </c>
      <c r="Y174" s="169">
        <f>X174*K174</f>
        <v>0.16040160000000003</v>
      </c>
      <c r="Z174" s="169">
        <v>0</v>
      </c>
      <c r="AA174" s="170">
        <f>Z174*K174</f>
        <v>0</v>
      </c>
      <c r="AR174" s="21" t="s">
        <v>159</v>
      </c>
      <c r="AT174" s="21" t="s">
        <v>155</v>
      </c>
      <c r="AU174" s="21" t="s">
        <v>133</v>
      </c>
      <c r="AY174" s="21" t="s">
        <v>154</v>
      </c>
      <c r="BE174" s="107">
        <f>IF(U174="základní",N174,0)</f>
        <v>0</v>
      </c>
      <c r="BF174" s="107">
        <f>IF(U174="snížená",N174,0)</f>
        <v>0</v>
      </c>
      <c r="BG174" s="107">
        <f>IF(U174="zákl. přenesená",N174,0)</f>
        <v>0</v>
      </c>
      <c r="BH174" s="107">
        <f>IF(U174="sníž. přenesená",N174,0)</f>
        <v>0</v>
      </c>
      <c r="BI174" s="107">
        <f>IF(U174="nulová",N174,0)</f>
        <v>0</v>
      </c>
      <c r="BJ174" s="21" t="s">
        <v>133</v>
      </c>
      <c r="BK174" s="107">
        <f>ROUND(L174*K174,2)</f>
        <v>0</v>
      </c>
      <c r="BL174" s="21" t="s">
        <v>159</v>
      </c>
      <c r="BM174" s="21" t="s">
        <v>201</v>
      </c>
    </row>
    <row r="175" spans="2:65" s="10" customFormat="1" ht="16.5" customHeight="1">
      <c r="B175" s="171"/>
      <c r="C175" s="172"/>
      <c r="D175" s="172"/>
      <c r="E175" s="173" t="s">
        <v>22</v>
      </c>
      <c r="F175" s="273" t="s">
        <v>161</v>
      </c>
      <c r="G175" s="274"/>
      <c r="H175" s="274"/>
      <c r="I175" s="274"/>
      <c r="J175" s="172"/>
      <c r="K175" s="173" t="s">
        <v>22</v>
      </c>
      <c r="L175" s="172"/>
      <c r="M175" s="172"/>
      <c r="N175" s="172"/>
      <c r="O175" s="172"/>
      <c r="P175" s="172"/>
      <c r="Q175" s="172"/>
      <c r="R175" s="174"/>
      <c r="T175" s="175"/>
      <c r="U175" s="172"/>
      <c r="V175" s="172"/>
      <c r="W175" s="172"/>
      <c r="X175" s="172"/>
      <c r="Y175" s="172"/>
      <c r="Z175" s="172"/>
      <c r="AA175" s="176"/>
      <c r="AT175" s="177" t="s">
        <v>162</v>
      </c>
      <c r="AU175" s="177" t="s">
        <v>133</v>
      </c>
      <c r="AV175" s="10" t="s">
        <v>89</v>
      </c>
      <c r="AW175" s="10" t="s">
        <v>40</v>
      </c>
      <c r="AX175" s="10" t="s">
        <v>84</v>
      </c>
      <c r="AY175" s="177" t="s">
        <v>154</v>
      </c>
    </row>
    <row r="176" spans="2:65" s="11" customFormat="1" ht="16.5" customHeight="1">
      <c r="B176" s="178"/>
      <c r="C176" s="179"/>
      <c r="D176" s="179"/>
      <c r="E176" s="180" t="s">
        <v>22</v>
      </c>
      <c r="F176" s="275" t="s">
        <v>195</v>
      </c>
      <c r="G176" s="276"/>
      <c r="H176" s="276"/>
      <c r="I176" s="276"/>
      <c r="J176" s="179"/>
      <c r="K176" s="181">
        <v>2.16</v>
      </c>
      <c r="L176" s="179"/>
      <c r="M176" s="179"/>
      <c r="N176" s="179"/>
      <c r="O176" s="179"/>
      <c r="P176" s="179"/>
      <c r="Q176" s="179"/>
      <c r="R176" s="182"/>
      <c r="T176" s="183"/>
      <c r="U176" s="179"/>
      <c r="V176" s="179"/>
      <c r="W176" s="179"/>
      <c r="X176" s="179"/>
      <c r="Y176" s="179"/>
      <c r="Z176" s="179"/>
      <c r="AA176" s="184"/>
      <c r="AT176" s="185" t="s">
        <v>162</v>
      </c>
      <c r="AU176" s="185" t="s">
        <v>133</v>
      </c>
      <c r="AV176" s="11" t="s">
        <v>133</v>
      </c>
      <c r="AW176" s="11" t="s">
        <v>40</v>
      </c>
      <c r="AX176" s="11" t="s">
        <v>89</v>
      </c>
      <c r="AY176" s="185" t="s">
        <v>154</v>
      </c>
    </row>
    <row r="177" spans="2:65" s="9" customFormat="1" ht="29.85" customHeight="1">
      <c r="B177" s="153"/>
      <c r="C177" s="154"/>
      <c r="D177" s="163" t="s">
        <v>114</v>
      </c>
      <c r="E177" s="163"/>
      <c r="F177" s="163"/>
      <c r="G177" s="163"/>
      <c r="H177" s="163"/>
      <c r="I177" s="163"/>
      <c r="J177" s="163"/>
      <c r="K177" s="163"/>
      <c r="L177" s="163"/>
      <c r="M177" s="163"/>
      <c r="N177" s="290">
        <f>BK177</f>
        <v>0</v>
      </c>
      <c r="O177" s="291"/>
      <c r="P177" s="291"/>
      <c r="Q177" s="291"/>
      <c r="R177" s="156"/>
      <c r="T177" s="157"/>
      <c r="U177" s="154"/>
      <c r="V177" s="154"/>
      <c r="W177" s="158">
        <f>SUM(W178:W190)</f>
        <v>0</v>
      </c>
      <c r="X177" s="154"/>
      <c r="Y177" s="158">
        <f>SUM(Y178:Y190)</f>
        <v>2.3711999999999995E-3</v>
      </c>
      <c r="Z177" s="154"/>
      <c r="AA177" s="159">
        <f>SUM(AA178:AA190)</f>
        <v>1.8305760000000002</v>
      </c>
      <c r="AR177" s="160" t="s">
        <v>89</v>
      </c>
      <c r="AT177" s="161" t="s">
        <v>83</v>
      </c>
      <c r="AU177" s="161" t="s">
        <v>89</v>
      </c>
      <c r="AY177" s="160" t="s">
        <v>154</v>
      </c>
      <c r="BK177" s="162">
        <f>SUM(BK178:BK190)</f>
        <v>0</v>
      </c>
    </row>
    <row r="178" spans="2:65" s="1" customFormat="1" ht="38.25" customHeight="1">
      <c r="B178" s="37"/>
      <c r="C178" s="164" t="s">
        <v>202</v>
      </c>
      <c r="D178" s="164" t="s">
        <v>155</v>
      </c>
      <c r="E178" s="165" t="s">
        <v>203</v>
      </c>
      <c r="F178" s="269" t="s">
        <v>204</v>
      </c>
      <c r="G178" s="269"/>
      <c r="H178" s="269"/>
      <c r="I178" s="269"/>
      <c r="J178" s="166" t="s">
        <v>158</v>
      </c>
      <c r="K178" s="167">
        <v>18.239999999999998</v>
      </c>
      <c r="L178" s="270">
        <v>0</v>
      </c>
      <c r="M178" s="271"/>
      <c r="N178" s="272">
        <f>ROUND(L178*K178,2)</f>
        <v>0</v>
      </c>
      <c r="O178" s="272"/>
      <c r="P178" s="272"/>
      <c r="Q178" s="272"/>
      <c r="R178" s="39"/>
      <c r="T178" s="168" t="s">
        <v>22</v>
      </c>
      <c r="U178" s="46" t="s">
        <v>51</v>
      </c>
      <c r="V178" s="38"/>
      <c r="W178" s="169">
        <f>V178*K178</f>
        <v>0</v>
      </c>
      <c r="X178" s="169">
        <v>1.2999999999999999E-4</v>
      </c>
      <c r="Y178" s="169">
        <f>X178*K178</f>
        <v>2.3711999999999995E-3</v>
      </c>
      <c r="Z178" s="169">
        <v>0</v>
      </c>
      <c r="AA178" s="170">
        <f>Z178*K178</f>
        <v>0</v>
      </c>
      <c r="AR178" s="21" t="s">
        <v>159</v>
      </c>
      <c r="AT178" s="21" t="s">
        <v>155</v>
      </c>
      <c r="AU178" s="21" t="s">
        <v>133</v>
      </c>
      <c r="AY178" s="21" t="s">
        <v>154</v>
      </c>
      <c r="BE178" s="107">
        <f>IF(U178="základní",N178,0)</f>
        <v>0</v>
      </c>
      <c r="BF178" s="107">
        <f>IF(U178="snížená",N178,0)</f>
        <v>0</v>
      </c>
      <c r="BG178" s="107">
        <f>IF(U178="zákl. přenesená",N178,0)</f>
        <v>0</v>
      </c>
      <c r="BH178" s="107">
        <f>IF(U178="sníž. přenesená",N178,0)</f>
        <v>0</v>
      </c>
      <c r="BI178" s="107">
        <f>IF(U178="nulová",N178,0)</f>
        <v>0</v>
      </c>
      <c r="BJ178" s="21" t="s">
        <v>133</v>
      </c>
      <c r="BK178" s="107">
        <f>ROUND(L178*K178,2)</f>
        <v>0</v>
      </c>
      <c r="BL178" s="21" t="s">
        <v>159</v>
      </c>
      <c r="BM178" s="21" t="s">
        <v>205</v>
      </c>
    </row>
    <row r="179" spans="2:65" s="11" customFormat="1" ht="16.5" customHeight="1">
      <c r="B179" s="178"/>
      <c r="C179" s="179"/>
      <c r="D179" s="179"/>
      <c r="E179" s="180" t="s">
        <v>22</v>
      </c>
      <c r="F179" s="281" t="s">
        <v>206</v>
      </c>
      <c r="G179" s="282"/>
      <c r="H179" s="282"/>
      <c r="I179" s="282"/>
      <c r="J179" s="179"/>
      <c r="K179" s="181">
        <v>18.239999999999998</v>
      </c>
      <c r="L179" s="179"/>
      <c r="M179" s="179"/>
      <c r="N179" s="179"/>
      <c r="O179" s="179"/>
      <c r="P179" s="179"/>
      <c r="Q179" s="179"/>
      <c r="R179" s="182"/>
      <c r="T179" s="183"/>
      <c r="U179" s="179"/>
      <c r="V179" s="179"/>
      <c r="W179" s="179"/>
      <c r="X179" s="179"/>
      <c r="Y179" s="179"/>
      <c r="Z179" s="179"/>
      <c r="AA179" s="184"/>
      <c r="AT179" s="185" t="s">
        <v>162</v>
      </c>
      <c r="AU179" s="185" t="s">
        <v>133</v>
      </c>
      <c r="AV179" s="11" t="s">
        <v>133</v>
      </c>
      <c r="AW179" s="11" t="s">
        <v>40</v>
      </c>
      <c r="AX179" s="11" t="s">
        <v>89</v>
      </c>
      <c r="AY179" s="185" t="s">
        <v>154</v>
      </c>
    </row>
    <row r="180" spans="2:65" s="1" customFormat="1" ht="25.5" customHeight="1">
      <c r="B180" s="37"/>
      <c r="C180" s="164" t="s">
        <v>207</v>
      </c>
      <c r="D180" s="164" t="s">
        <v>155</v>
      </c>
      <c r="E180" s="165" t="s">
        <v>208</v>
      </c>
      <c r="F180" s="269" t="s">
        <v>209</v>
      </c>
      <c r="G180" s="269"/>
      <c r="H180" s="269"/>
      <c r="I180" s="269"/>
      <c r="J180" s="166" t="s">
        <v>158</v>
      </c>
      <c r="K180" s="167">
        <v>14.784000000000001</v>
      </c>
      <c r="L180" s="270">
        <v>0</v>
      </c>
      <c r="M180" s="271"/>
      <c r="N180" s="272">
        <f>ROUND(L180*K180,2)</f>
        <v>0</v>
      </c>
      <c r="O180" s="272"/>
      <c r="P180" s="272"/>
      <c r="Q180" s="272"/>
      <c r="R180" s="39"/>
      <c r="T180" s="168" t="s">
        <v>22</v>
      </c>
      <c r="U180" s="46" t="s">
        <v>51</v>
      </c>
      <c r="V180" s="38"/>
      <c r="W180" s="169">
        <f>V180*K180</f>
        <v>0</v>
      </c>
      <c r="X180" s="169">
        <v>0</v>
      </c>
      <c r="Y180" s="169">
        <f>X180*K180</f>
        <v>0</v>
      </c>
      <c r="Z180" s="169">
        <v>5.3999999999999999E-2</v>
      </c>
      <c r="AA180" s="170">
        <f>Z180*K180</f>
        <v>0.79833600000000005</v>
      </c>
      <c r="AR180" s="21" t="s">
        <v>159</v>
      </c>
      <c r="AT180" s="21" t="s">
        <v>155</v>
      </c>
      <c r="AU180" s="21" t="s">
        <v>133</v>
      </c>
      <c r="AY180" s="21" t="s">
        <v>154</v>
      </c>
      <c r="BE180" s="107">
        <f>IF(U180="základní",N180,0)</f>
        <v>0</v>
      </c>
      <c r="BF180" s="107">
        <f>IF(U180="snížená",N180,0)</f>
        <v>0</v>
      </c>
      <c r="BG180" s="107">
        <f>IF(U180="zákl. přenesená",N180,0)</f>
        <v>0</v>
      </c>
      <c r="BH180" s="107">
        <f>IF(U180="sníž. přenesená",N180,0)</f>
        <v>0</v>
      </c>
      <c r="BI180" s="107">
        <f>IF(U180="nulová",N180,0)</f>
        <v>0</v>
      </c>
      <c r="BJ180" s="21" t="s">
        <v>133</v>
      </c>
      <c r="BK180" s="107">
        <f>ROUND(L180*K180,2)</f>
        <v>0</v>
      </c>
      <c r="BL180" s="21" t="s">
        <v>159</v>
      </c>
      <c r="BM180" s="21" t="s">
        <v>210</v>
      </c>
    </row>
    <row r="181" spans="2:65" s="10" customFormat="1" ht="16.5" customHeight="1">
      <c r="B181" s="171"/>
      <c r="C181" s="172"/>
      <c r="D181" s="172"/>
      <c r="E181" s="173" t="s">
        <v>22</v>
      </c>
      <c r="F181" s="273" t="s">
        <v>161</v>
      </c>
      <c r="G181" s="274"/>
      <c r="H181" s="274"/>
      <c r="I181" s="274"/>
      <c r="J181" s="172"/>
      <c r="K181" s="173" t="s">
        <v>22</v>
      </c>
      <c r="L181" s="172"/>
      <c r="M181" s="172"/>
      <c r="N181" s="172"/>
      <c r="O181" s="172"/>
      <c r="P181" s="172"/>
      <c r="Q181" s="172"/>
      <c r="R181" s="174"/>
      <c r="T181" s="175"/>
      <c r="U181" s="172"/>
      <c r="V181" s="172"/>
      <c r="W181" s="172"/>
      <c r="X181" s="172"/>
      <c r="Y181" s="172"/>
      <c r="Z181" s="172"/>
      <c r="AA181" s="176"/>
      <c r="AT181" s="177" t="s">
        <v>162</v>
      </c>
      <c r="AU181" s="177" t="s">
        <v>133</v>
      </c>
      <c r="AV181" s="10" t="s">
        <v>89</v>
      </c>
      <c r="AW181" s="10" t="s">
        <v>40</v>
      </c>
      <c r="AX181" s="10" t="s">
        <v>84</v>
      </c>
      <c r="AY181" s="177" t="s">
        <v>154</v>
      </c>
    </row>
    <row r="182" spans="2:65" s="11" customFormat="1" ht="16.5" customHeight="1">
      <c r="B182" s="178"/>
      <c r="C182" s="179"/>
      <c r="D182" s="179"/>
      <c r="E182" s="180" t="s">
        <v>22</v>
      </c>
      <c r="F182" s="275" t="s">
        <v>211</v>
      </c>
      <c r="G182" s="276"/>
      <c r="H182" s="276"/>
      <c r="I182" s="276"/>
      <c r="J182" s="179"/>
      <c r="K182" s="181">
        <v>14.784000000000001</v>
      </c>
      <c r="L182" s="179"/>
      <c r="M182" s="179"/>
      <c r="N182" s="179"/>
      <c r="O182" s="179"/>
      <c r="P182" s="179"/>
      <c r="Q182" s="179"/>
      <c r="R182" s="182"/>
      <c r="T182" s="183"/>
      <c r="U182" s="179"/>
      <c r="V182" s="179"/>
      <c r="W182" s="179"/>
      <c r="X182" s="179"/>
      <c r="Y182" s="179"/>
      <c r="Z182" s="179"/>
      <c r="AA182" s="184"/>
      <c r="AT182" s="185" t="s">
        <v>162</v>
      </c>
      <c r="AU182" s="185" t="s">
        <v>133</v>
      </c>
      <c r="AV182" s="11" t="s">
        <v>133</v>
      </c>
      <c r="AW182" s="11" t="s">
        <v>40</v>
      </c>
      <c r="AX182" s="11" t="s">
        <v>89</v>
      </c>
      <c r="AY182" s="185" t="s">
        <v>154</v>
      </c>
    </row>
    <row r="183" spans="2:65" s="1" customFormat="1" ht="25.5" customHeight="1">
      <c r="B183" s="37"/>
      <c r="C183" s="164" t="s">
        <v>212</v>
      </c>
      <c r="D183" s="164" t="s">
        <v>155</v>
      </c>
      <c r="E183" s="165" t="s">
        <v>213</v>
      </c>
      <c r="F183" s="269" t="s">
        <v>214</v>
      </c>
      <c r="G183" s="269"/>
      <c r="H183" s="269"/>
      <c r="I183" s="269"/>
      <c r="J183" s="166" t="s">
        <v>158</v>
      </c>
      <c r="K183" s="167">
        <v>30.36</v>
      </c>
      <c r="L183" s="270">
        <v>0</v>
      </c>
      <c r="M183" s="271"/>
      <c r="N183" s="272">
        <f>ROUND(L183*K183,2)</f>
        <v>0</v>
      </c>
      <c r="O183" s="272"/>
      <c r="P183" s="272"/>
      <c r="Q183" s="272"/>
      <c r="R183" s="39"/>
      <c r="T183" s="168" t="s">
        <v>22</v>
      </c>
      <c r="U183" s="46" t="s">
        <v>51</v>
      </c>
      <c r="V183" s="38"/>
      <c r="W183" s="169">
        <f>V183*K183</f>
        <v>0</v>
      </c>
      <c r="X183" s="169">
        <v>0</v>
      </c>
      <c r="Y183" s="169">
        <f>X183*K183</f>
        <v>0</v>
      </c>
      <c r="Z183" s="169">
        <v>3.4000000000000002E-2</v>
      </c>
      <c r="AA183" s="170">
        <f>Z183*K183</f>
        <v>1.03224</v>
      </c>
      <c r="AR183" s="21" t="s">
        <v>159</v>
      </c>
      <c r="AT183" s="21" t="s">
        <v>155</v>
      </c>
      <c r="AU183" s="21" t="s">
        <v>133</v>
      </c>
      <c r="AY183" s="21" t="s">
        <v>154</v>
      </c>
      <c r="BE183" s="107">
        <f>IF(U183="základní",N183,0)</f>
        <v>0</v>
      </c>
      <c r="BF183" s="107">
        <f>IF(U183="snížená",N183,0)</f>
        <v>0</v>
      </c>
      <c r="BG183" s="107">
        <f>IF(U183="zákl. přenesená",N183,0)</f>
        <v>0</v>
      </c>
      <c r="BH183" s="107">
        <f>IF(U183="sníž. přenesená",N183,0)</f>
        <v>0</v>
      </c>
      <c r="BI183" s="107">
        <f>IF(U183="nulová",N183,0)</f>
        <v>0</v>
      </c>
      <c r="BJ183" s="21" t="s">
        <v>133</v>
      </c>
      <c r="BK183" s="107">
        <f>ROUND(L183*K183,2)</f>
        <v>0</v>
      </c>
      <c r="BL183" s="21" t="s">
        <v>159</v>
      </c>
      <c r="BM183" s="21" t="s">
        <v>215</v>
      </c>
    </row>
    <row r="184" spans="2:65" s="10" customFormat="1" ht="16.5" customHeight="1">
      <c r="B184" s="171"/>
      <c r="C184" s="172"/>
      <c r="D184" s="172"/>
      <c r="E184" s="173" t="s">
        <v>22</v>
      </c>
      <c r="F184" s="273" t="s">
        <v>164</v>
      </c>
      <c r="G184" s="274"/>
      <c r="H184" s="274"/>
      <c r="I184" s="274"/>
      <c r="J184" s="172"/>
      <c r="K184" s="173" t="s">
        <v>22</v>
      </c>
      <c r="L184" s="172"/>
      <c r="M184" s="172"/>
      <c r="N184" s="172"/>
      <c r="O184" s="172"/>
      <c r="P184" s="172"/>
      <c r="Q184" s="172"/>
      <c r="R184" s="174"/>
      <c r="T184" s="175"/>
      <c r="U184" s="172"/>
      <c r="V184" s="172"/>
      <c r="W184" s="172"/>
      <c r="X184" s="172"/>
      <c r="Y184" s="172"/>
      <c r="Z184" s="172"/>
      <c r="AA184" s="176"/>
      <c r="AT184" s="177" t="s">
        <v>162</v>
      </c>
      <c r="AU184" s="177" t="s">
        <v>133</v>
      </c>
      <c r="AV184" s="10" t="s">
        <v>89</v>
      </c>
      <c r="AW184" s="10" t="s">
        <v>40</v>
      </c>
      <c r="AX184" s="10" t="s">
        <v>84</v>
      </c>
      <c r="AY184" s="177" t="s">
        <v>154</v>
      </c>
    </row>
    <row r="185" spans="2:65" s="11" customFormat="1" ht="16.5" customHeight="1">
      <c r="B185" s="178"/>
      <c r="C185" s="179"/>
      <c r="D185" s="179"/>
      <c r="E185" s="180" t="s">
        <v>22</v>
      </c>
      <c r="F185" s="275" t="s">
        <v>175</v>
      </c>
      <c r="G185" s="276"/>
      <c r="H185" s="276"/>
      <c r="I185" s="276"/>
      <c r="J185" s="179"/>
      <c r="K185" s="181">
        <v>12.888</v>
      </c>
      <c r="L185" s="179"/>
      <c r="M185" s="179"/>
      <c r="N185" s="179"/>
      <c r="O185" s="179"/>
      <c r="P185" s="179"/>
      <c r="Q185" s="179"/>
      <c r="R185" s="182"/>
      <c r="T185" s="183"/>
      <c r="U185" s="179"/>
      <c r="V185" s="179"/>
      <c r="W185" s="179"/>
      <c r="X185" s="179"/>
      <c r="Y185" s="179"/>
      <c r="Z185" s="179"/>
      <c r="AA185" s="184"/>
      <c r="AT185" s="185" t="s">
        <v>162</v>
      </c>
      <c r="AU185" s="185" t="s">
        <v>133</v>
      </c>
      <c r="AV185" s="11" t="s">
        <v>133</v>
      </c>
      <c r="AW185" s="11" t="s">
        <v>40</v>
      </c>
      <c r="AX185" s="11" t="s">
        <v>84</v>
      </c>
      <c r="AY185" s="185" t="s">
        <v>154</v>
      </c>
    </row>
    <row r="186" spans="2:65" s="10" customFormat="1" ht="16.5" customHeight="1">
      <c r="B186" s="171"/>
      <c r="C186" s="172"/>
      <c r="D186" s="172"/>
      <c r="E186" s="173" t="s">
        <v>22</v>
      </c>
      <c r="F186" s="277" t="s">
        <v>166</v>
      </c>
      <c r="G186" s="278"/>
      <c r="H186" s="278"/>
      <c r="I186" s="278"/>
      <c r="J186" s="172"/>
      <c r="K186" s="173" t="s">
        <v>22</v>
      </c>
      <c r="L186" s="172"/>
      <c r="M186" s="172"/>
      <c r="N186" s="172"/>
      <c r="O186" s="172"/>
      <c r="P186" s="172"/>
      <c r="Q186" s="172"/>
      <c r="R186" s="174"/>
      <c r="T186" s="175"/>
      <c r="U186" s="172"/>
      <c r="V186" s="172"/>
      <c r="W186" s="172"/>
      <c r="X186" s="172"/>
      <c r="Y186" s="172"/>
      <c r="Z186" s="172"/>
      <c r="AA186" s="176"/>
      <c r="AT186" s="177" t="s">
        <v>162</v>
      </c>
      <c r="AU186" s="177" t="s">
        <v>133</v>
      </c>
      <c r="AV186" s="10" t="s">
        <v>89</v>
      </c>
      <c r="AW186" s="10" t="s">
        <v>40</v>
      </c>
      <c r="AX186" s="10" t="s">
        <v>84</v>
      </c>
      <c r="AY186" s="177" t="s">
        <v>154</v>
      </c>
    </row>
    <row r="187" spans="2:65" s="11" customFormat="1" ht="16.5" customHeight="1">
      <c r="B187" s="178"/>
      <c r="C187" s="179"/>
      <c r="D187" s="179"/>
      <c r="E187" s="180" t="s">
        <v>22</v>
      </c>
      <c r="F187" s="275" t="s">
        <v>176</v>
      </c>
      <c r="G187" s="276"/>
      <c r="H187" s="276"/>
      <c r="I187" s="276"/>
      <c r="J187" s="179"/>
      <c r="K187" s="181">
        <v>12.6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162</v>
      </c>
      <c r="AU187" s="185" t="s">
        <v>133</v>
      </c>
      <c r="AV187" s="11" t="s">
        <v>133</v>
      </c>
      <c r="AW187" s="11" t="s">
        <v>40</v>
      </c>
      <c r="AX187" s="11" t="s">
        <v>84</v>
      </c>
      <c r="AY187" s="185" t="s">
        <v>154</v>
      </c>
    </row>
    <row r="188" spans="2:65" s="10" customFormat="1" ht="16.5" customHeight="1">
      <c r="B188" s="171"/>
      <c r="C188" s="172"/>
      <c r="D188" s="172"/>
      <c r="E188" s="173" t="s">
        <v>22</v>
      </c>
      <c r="F188" s="277" t="s">
        <v>168</v>
      </c>
      <c r="G188" s="278"/>
      <c r="H188" s="278"/>
      <c r="I188" s="278"/>
      <c r="J188" s="172"/>
      <c r="K188" s="173" t="s">
        <v>22</v>
      </c>
      <c r="L188" s="172"/>
      <c r="M188" s="172"/>
      <c r="N188" s="172"/>
      <c r="O188" s="172"/>
      <c r="P188" s="172"/>
      <c r="Q188" s="172"/>
      <c r="R188" s="174"/>
      <c r="T188" s="175"/>
      <c r="U188" s="172"/>
      <c r="V188" s="172"/>
      <c r="W188" s="172"/>
      <c r="X188" s="172"/>
      <c r="Y188" s="172"/>
      <c r="Z188" s="172"/>
      <c r="AA188" s="176"/>
      <c r="AT188" s="177" t="s">
        <v>162</v>
      </c>
      <c r="AU188" s="177" t="s">
        <v>133</v>
      </c>
      <c r="AV188" s="10" t="s">
        <v>89</v>
      </c>
      <c r="AW188" s="10" t="s">
        <v>40</v>
      </c>
      <c r="AX188" s="10" t="s">
        <v>84</v>
      </c>
      <c r="AY188" s="177" t="s">
        <v>154</v>
      </c>
    </row>
    <row r="189" spans="2:65" s="11" customFormat="1" ht="16.5" customHeight="1">
      <c r="B189" s="178"/>
      <c r="C189" s="179"/>
      <c r="D189" s="179"/>
      <c r="E189" s="180" t="s">
        <v>22</v>
      </c>
      <c r="F189" s="275" t="s">
        <v>177</v>
      </c>
      <c r="G189" s="276"/>
      <c r="H189" s="276"/>
      <c r="I189" s="276"/>
      <c r="J189" s="179"/>
      <c r="K189" s="181">
        <v>4.8719999999999999</v>
      </c>
      <c r="L189" s="179"/>
      <c r="M189" s="179"/>
      <c r="N189" s="179"/>
      <c r="O189" s="179"/>
      <c r="P189" s="179"/>
      <c r="Q189" s="179"/>
      <c r="R189" s="182"/>
      <c r="T189" s="183"/>
      <c r="U189" s="179"/>
      <c r="V189" s="179"/>
      <c r="W189" s="179"/>
      <c r="X189" s="179"/>
      <c r="Y189" s="179"/>
      <c r="Z189" s="179"/>
      <c r="AA189" s="184"/>
      <c r="AT189" s="185" t="s">
        <v>162</v>
      </c>
      <c r="AU189" s="185" t="s">
        <v>133</v>
      </c>
      <c r="AV189" s="11" t="s">
        <v>133</v>
      </c>
      <c r="AW189" s="11" t="s">
        <v>40</v>
      </c>
      <c r="AX189" s="11" t="s">
        <v>84</v>
      </c>
      <c r="AY189" s="185" t="s">
        <v>154</v>
      </c>
    </row>
    <row r="190" spans="2:65" s="12" customFormat="1" ht="16.5" customHeight="1">
      <c r="B190" s="186"/>
      <c r="C190" s="187"/>
      <c r="D190" s="187"/>
      <c r="E190" s="188" t="s">
        <v>22</v>
      </c>
      <c r="F190" s="279" t="s">
        <v>170</v>
      </c>
      <c r="G190" s="280"/>
      <c r="H190" s="280"/>
      <c r="I190" s="280"/>
      <c r="J190" s="187"/>
      <c r="K190" s="189">
        <v>30.36</v>
      </c>
      <c r="L190" s="187"/>
      <c r="M190" s="187"/>
      <c r="N190" s="187"/>
      <c r="O190" s="187"/>
      <c r="P190" s="187"/>
      <c r="Q190" s="187"/>
      <c r="R190" s="190"/>
      <c r="T190" s="191"/>
      <c r="U190" s="187"/>
      <c r="V190" s="187"/>
      <c r="W190" s="187"/>
      <c r="X190" s="187"/>
      <c r="Y190" s="187"/>
      <c r="Z190" s="187"/>
      <c r="AA190" s="192"/>
      <c r="AT190" s="193" t="s">
        <v>162</v>
      </c>
      <c r="AU190" s="193" t="s">
        <v>133</v>
      </c>
      <c r="AV190" s="12" t="s">
        <v>159</v>
      </c>
      <c r="AW190" s="12" t="s">
        <v>40</v>
      </c>
      <c r="AX190" s="12" t="s">
        <v>89</v>
      </c>
      <c r="AY190" s="193" t="s">
        <v>154</v>
      </c>
    </row>
    <row r="191" spans="2:65" s="9" customFormat="1" ht="29.85" customHeight="1">
      <c r="B191" s="153"/>
      <c r="C191" s="154"/>
      <c r="D191" s="163" t="s">
        <v>115</v>
      </c>
      <c r="E191" s="163"/>
      <c r="F191" s="163"/>
      <c r="G191" s="163"/>
      <c r="H191" s="163"/>
      <c r="I191" s="163"/>
      <c r="J191" s="163"/>
      <c r="K191" s="163"/>
      <c r="L191" s="163"/>
      <c r="M191" s="163"/>
      <c r="N191" s="290">
        <f>BK191</f>
        <v>0</v>
      </c>
      <c r="O191" s="291"/>
      <c r="P191" s="291"/>
      <c r="Q191" s="291"/>
      <c r="R191" s="156"/>
      <c r="T191" s="157"/>
      <c r="U191" s="154"/>
      <c r="V191" s="154"/>
      <c r="W191" s="158">
        <f>SUM(W192:W198)</f>
        <v>0</v>
      </c>
      <c r="X191" s="154"/>
      <c r="Y191" s="158">
        <f>SUM(Y192:Y198)</f>
        <v>0</v>
      </c>
      <c r="Z191" s="154"/>
      <c r="AA191" s="159">
        <f>SUM(AA192:AA198)</f>
        <v>0</v>
      </c>
      <c r="AR191" s="160" t="s">
        <v>89</v>
      </c>
      <c r="AT191" s="161" t="s">
        <v>83</v>
      </c>
      <c r="AU191" s="161" t="s">
        <v>89</v>
      </c>
      <c r="AY191" s="160" t="s">
        <v>154</v>
      </c>
      <c r="BK191" s="162">
        <f>SUM(BK192:BK198)</f>
        <v>0</v>
      </c>
    </row>
    <row r="192" spans="2:65" s="1" customFormat="1" ht="38.25" customHeight="1">
      <c r="B192" s="37"/>
      <c r="C192" s="164" t="s">
        <v>216</v>
      </c>
      <c r="D192" s="164" t="s">
        <v>155</v>
      </c>
      <c r="E192" s="165" t="s">
        <v>217</v>
      </c>
      <c r="F192" s="269" t="s">
        <v>218</v>
      </c>
      <c r="G192" s="269"/>
      <c r="H192" s="269"/>
      <c r="I192" s="269"/>
      <c r="J192" s="166" t="s">
        <v>219</v>
      </c>
      <c r="K192" s="167">
        <v>2.4169999999999998</v>
      </c>
      <c r="L192" s="270">
        <v>0</v>
      </c>
      <c r="M192" s="271"/>
      <c r="N192" s="272">
        <f>ROUND(L192*K192,2)</f>
        <v>0</v>
      </c>
      <c r="O192" s="272"/>
      <c r="P192" s="272"/>
      <c r="Q192" s="272"/>
      <c r="R192" s="39"/>
      <c r="T192" s="168" t="s">
        <v>22</v>
      </c>
      <c r="U192" s="46" t="s">
        <v>51</v>
      </c>
      <c r="V192" s="38"/>
      <c r="W192" s="169">
        <f>V192*K192</f>
        <v>0</v>
      </c>
      <c r="X192" s="169">
        <v>0</v>
      </c>
      <c r="Y192" s="169">
        <f>X192*K192</f>
        <v>0</v>
      </c>
      <c r="Z192" s="169">
        <v>0</v>
      </c>
      <c r="AA192" s="170">
        <f>Z192*K192</f>
        <v>0</v>
      </c>
      <c r="AR192" s="21" t="s">
        <v>159</v>
      </c>
      <c r="AT192" s="21" t="s">
        <v>155</v>
      </c>
      <c r="AU192" s="21" t="s">
        <v>133</v>
      </c>
      <c r="AY192" s="21" t="s">
        <v>154</v>
      </c>
      <c r="BE192" s="107">
        <f>IF(U192="základní",N192,0)</f>
        <v>0</v>
      </c>
      <c r="BF192" s="107">
        <f>IF(U192="snížená",N192,0)</f>
        <v>0</v>
      </c>
      <c r="BG192" s="107">
        <f>IF(U192="zákl. přenesená",N192,0)</f>
        <v>0</v>
      </c>
      <c r="BH192" s="107">
        <f>IF(U192="sníž. přenesená",N192,0)</f>
        <v>0</v>
      </c>
      <c r="BI192" s="107">
        <f>IF(U192="nulová",N192,0)</f>
        <v>0</v>
      </c>
      <c r="BJ192" s="21" t="s">
        <v>133</v>
      </c>
      <c r="BK192" s="107">
        <f>ROUND(L192*K192,2)</f>
        <v>0</v>
      </c>
      <c r="BL192" s="21" t="s">
        <v>159</v>
      </c>
      <c r="BM192" s="21" t="s">
        <v>220</v>
      </c>
    </row>
    <row r="193" spans="2:65" s="1" customFormat="1" ht="38.25" customHeight="1">
      <c r="B193" s="37"/>
      <c r="C193" s="164" t="s">
        <v>221</v>
      </c>
      <c r="D193" s="164" t="s">
        <v>155</v>
      </c>
      <c r="E193" s="165" t="s">
        <v>222</v>
      </c>
      <c r="F193" s="269" t="s">
        <v>223</v>
      </c>
      <c r="G193" s="269"/>
      <c r="H193" s="269"/>
      <c r="I193" s="269"/>
      <c r="J193" s="166" t="s">
        <v>219</v>
      </c>
      <c r="K193" s="167">
        <v>2.4169999999999998</v>
      </c>
      <c r="L193" s="270">
        <v>0</v>
      </c>
      <c r="M193" s="271"/>
      <c r="N193" s="272">
        <f>ROUND(L193*K193,2)</f>
        <v>0</v>
      </c>
      <c r="O193" s="272"/>
      <c r="P193" s="272"/>
      <c r="Q193" s="272"/>
      <c r="R193" s="39"/>
      <c r="T193" s="168" t="s">
        <v>22</v>
      </c>
      <c r="U193" s="46" t="s">
        <v>51</v>
      </c>
      <c r="V193" s="38"/>
      <c r="W193" s="169">
        <f>V193*K193</f>
        <v>0</v>
      </c>
      <c r="X193" s="169">
        <v>0</v>
      </c>
      <c r="Y193" s="169">
        <f>X193*K193</f>
        <v>0</v>
      </c>
      <c r="Z193" s="169">
        <v>0</v>
      </c>
      <c r="AA193" s="170">
        <f>Z193*K193</f>
        <v>0</v>
      </c>
      <c r="AR193" s="21" t="s">
        <v>159</v>
      </c>
      <c r="AT193" s="21" t="s">
        <v>155</v>
      </c>
      <c r="AU193" s="21" t="s">
        <v>133</v>
      </c>
      <c r="AY193" s="21" t="s">
        <v>154</v>
      </c>
      <c r="BE193" s="107">
        <f>IF(U193="základní",N193,0)</f>
        <v>0</v>
      </c>
      <c r="BF193" s="107">
        <f>IF(U193="snížená",N193,0)</f>
        <v>0</v>
      </c>
      <c r="BG193" s="107">
        <f>IF(U193="zákl. přenesená",N193,0)</f>
        <v>0</v>
      </c>
      <c r="BH193" s="107">
        <f>IF(U193="sníž. přenesená",N193,0)</f>
        <v>0</v>
      </c>
      <c r="BI193" s="107">
        <f>IF(U193="nulová",N193,0)</f>
        <v>0</v>
      </c>
      <c r="BJ193" s="21" t="s">
        <v>133</v>
      </c>
      <c r="BK193" s="107">
        <f>ROUND(L193*K193,2)</f>
        <v>0</v>
      </c>
      <c r="BL193" s="21" t="s">
        <v>159</v>
      </c>
      <c r="BM193" s="21" t="s">
        <v>224</v>
      </c>
    </row>
    <row r="194" spans="2:65" s="1" customFormat="1" ht="25.5" customHeight="1">
      <c r="B194" s="37"/>
      <c r="C194" s="164" t="s">
        <v>225</v>
      </c>
      <c r="D194" s="164" t="s">
        <v>155</v>
      </c>
      <c r="E194" s="165" t="s">
        <v>226</v>
      </c>
      <c r="F194" s="269" t="s">
        <v>227</v>
      </c>
      <c r="G194" s="269"/>
      <c r="H194" s="269"/>
      <c r="I194" s="269"/>
      <c r="J194" s="166" t="s">
        <v>219</v>
      </c>
      <c r="K194" s="167">
        <v>4.8339999999999996</v>
      </c>
      <c r="L194" s="270">
        <v>0</v>
      </c>
      <c r="M194" s="271"/>
      <c r="N194" s="272">
        <f>ROUND(L194*K194,2)</f>
        <v>0</v>
      </c>
      <c r="O194" s="272"/>
      <c r="P194" s="272"/>
      <c r="Q194" s="272"/>
      <c r="R194" s="39"/>
      <c r="T194" s="168" t="s">
        <v>22</v>
      </c>
      <c r="U194" s="46" t="s">
        <v>51</v>
      </c>
      <c r="V194" s="38"/>
      <c r="W194" s="169">
        <f>V194*K194</f>
        <v>0</v>
      </c>
      <c r="X194" s="169">
        <v>0</v>
      </c>
      <c r="Y194" s="169">
        <f>X194*K194</f>
        <v>0</v>
      </c>
      <c r="Z194" s="169">
        <v>0</v>
      </c>
      <c r="AA194" s="170">
        <f>Z194*K194</f>
        <v>0</v>
      </c>
      <c r="AR194" s="21" t="s">
        <v>159</v>
      </c>
      <c r="AT194" s="21" t="s">
        <v>155</v>
      </c>
      <c r="AU194" s="21" t="s">
        <v>133</v>
      </c>
      <c r="AY194" s="21" t="s">
        <v>154</v>
      </c>
      <c r="BE194" s="107">
        <f>IF(U194="základní",N194,0)</f>
        <v>0</v>
      </c>
      <c r="BF194" s="107">
        <f>IF(U194="snížená",N194,0)</f>
        <v>0</v>
      </c>
      <c r="BG194" s="107">
        <f>IF(U194="zákl. přenesená",N194,0)</f>
        <v>0</v>
      </c>
      <c r="BH194" s="107">
        <f>IF(U194="sníž. přenesená",N194,0)</f>
        <v>0</v>
      </c>
      <c r="BI194" s="107">
        <f>IF(U194="nulová",N194,0)</f>
        <v>0</v>
      </c>
      <c r="BJ194" s="21" t="s">
        <v>133</v>
      </c>
      <c r="BK194" s="107">
        <f>ROUND(L194*K194,2)</f>
        <v>0</v>
      </c>
      <c r="BL194" s="21" t="s">
        <v>159</v>
      </c>
      <c r="BM194" s="21" t="s">
        <v>228</v>
      </c>
    </row>
    <row r="195" spans="2:65" s="1" customFormat="1" ht="38.25" customHeight="1">
      <c r="B195" s="37"/>
      <c r="C195" s="164" t="s">
        <v>229</v>
      </c>
      <c r="D195" s="164" t="s">
        <v>155</v>
      </c>
      <c r="E195" s="165" t="s">
        <v>230</v>
      </c>
      <c r="F195" s="269" t="s">
        <v>231</v>
      </c>
      <c r="G195" s="269"/>
      <c r="H195" s="269"/>
      <c r="I195" s="269"/>
      <c r="J195" s="166" t="s">
        <v>219</v>
      </c>
      <c r="K195" s="167">
        <v>0.47099999999999997</v>
      </c>
      <c r="L195" s="270">
        <v>0</v>
      </c>
      <c r="M195" s="271"/>
      <c r="N195" s="272">
        <f>ROUND(L195*K195,2)</f>
        <v>0</v>
      </c>
      <c r="O195" s="272"/>
      <c r="P195" s="272"/>
      <c r="Q195" s="272"/>
      <c r="R195" s="39"/>
      <c r="T195" s="168" t="s">
        <v>22</v>
      </c>
      <c r="U195" s="46" t="s">
        <v>51</v>
      </c>
      <c r="V195" s="38"/>
      <c r="W195" s="169">
        <f>V195*K195</f>
        <v>0</v>
      </c>
      <c r="X195" s="169">
        <v>0</v>
      </c>
      <c r="Y195" s="169">
        <f>X195*K195</f>
        <v>0</v>
      </c>
      <c r="Z195" s="169">
        <v>0</v>
      </c>
      <c r="AA195" s="170">
        <f>Z195*K195</f>
        <v>0</v>
      </c>
      <c r="AR195" s="21" t="s">
        <v>159</v>
      </c>
      <c r="AT195" s="21" t="s">
        <v>155</v>
      </c>
      <c r="AU195" s="21" t="s">
        <v>133</v>
      </c>
      <c r="AY195" s="21" t="s">
        <v>154</v>
      </c>
      <c r="BE195" s="107">
        <f>IF(U195="základní",N195,0)</f>
        <v>0</v>
      </c>
      <c r="BF195" s="107">
        <f>IF(U195="snížená",N195,0)</f>
        <v>0</v>
      </c>
      <c r="BG195" s="107">
        <f>IF(U195="zákl. přenesená",N195,0)</f>
        <v>0</v>
      </c>
      <c r="BH195" s="107">
        <f>IF(U195="sníž. přenesená",N195,0)</f>
        <v>0</v>
      </c>
      <c r="BI195" s="107">
        <f>IF(U195="nulová",N195,0)</f>
        <v>0</v>
      </c>
      <c r="BJ195" s="21" t="s">
        <v>133</v>
      </c>
      <c r="BK195" s="107">
        <f>ROUND(L195*K195,2)</f>
        <v>0</v>
      </c>
      <c r="BL195" s="21" t="s">
        <v>159</v>
      </c>
      <c r="BM195" s="21" t="s">
        <v>232</v>
      </c>
    </row>
    <row r="196" spans="2:65" s="1" customFormat="1" ht="38.25" customHeight="1">
      <c r="B196" s="37"/>
      <c r="C196" s="164" t="s">
        <v>233</v>
      </c>
      <c r="D196" s="164" t="s">
        <v>155</v>
      </c>
      <c r="E196" s="165" t="s">
        <v>234</v>
      </c>
      <c r="F196" s="269" t="s">
        <v>235</v>
      </c>
      <c r="G196" s="269"/>
      <c r="H196" s="269"/>
      <c r="I196" s="269"/>
      <c r="J196" s="166" t="s">
        <v>219</v>
      </c>
      <c r="K196" s="167">
        <v>1.36</v>
      </c>
      <c r="L196" s="270">
        <v>0</v>
      </c>
      <c r="M196" s="271"/>
      <c r="N196" s="272">
        <f>ROUND(L196*K196,2)</f>
        <v>0</v>
      </c>
      <c r="O196" s="272"/>
      <c r="P196" s="272"/>
      <c r="Q196" s="272"/>
      <c r="R196" s="39"/>
      <c r="T196" s="168" t="s">
        <v>22</v>
      </c>
      <c r="U196" s="46" t="s">
        <v>51</v>
      </c>
      <c r="V196" s="38"/>
      <c r="W196" s="169">
        <f>V196*K196</f>
        <v>0</v>
      </c>
      <c r="X196" s="169">
        <v>0</v>
      </c>
      <c r="Y196" s="169">
        <f>X196*K196</f>
        <v>0</v>
      </c>
      <c r="Z196" s="169">
        <v>0</v>
      </c>
      <c r="AA196" s="170">
        <f>Z196*K196</f>
        <v>0</v>
      </c>
      <c r="AR196" s="21" t="s">
        <v>159</v>
      </c>
      <c r="AT196" s="21" t="s">
        <v>155</v>
      </c>
      <c r="AU196" s="21" t="s">
        <v>133</v>
      </c>
      <c r="AY196" s="21" t="s">
        <v>154</v>
      </c>
      <c r="BE196" s="107">
        <f>IF(U196="základní",N196,0)</f>
        <v>0</v>
      </c>
      <c r="BF196" s="107">
        <f>IF(U196="snížená",N196,0)</f>
        <v>0</v>
      </c>
      <c r="BG196" s="107">
        <f>IF(U196="zákl. přenesená",N196,0)</f>
        <v>0</v>
      </c>
      <c r="BH196" s="107">
        <f>IF(U196="sníž. přenesená",N196,0)</f>
        <v>0</v>
      </c>
      <c r="BI196" s="107">
        <f>IF(U196="nulová",N196,0)</f>
        <v>0</v>
      </c>
      <c r="BJ196" s="21" t="s">
        <v>133</v>
      </c>
      <c r="BK196" s="107">
        <f>ROUND(L196*K196,2)</f>
        <v>0</v>
      </c>
      <c r="BL196" s="21" t="s">
        <v>159</v>
      </c>
      <c r="BM196" s="21" t="s">
        <v>236</v>
      </c>
    </row>
    <row r="197" spans="2:65" s="11" customFormat="1" ht="16.5" customHeight="1">
      <c r="B197" s="178"/>
      <c r="C197" s="179"/>
      <c r="D197" s="179"/>
      <c r="E197" s="180" t="s">
        <v>22</v>
      </c>
      <c r="F197" s="281" t="s">
        <v>237</v>
      </c>
      <c r="G197" s="282"/>
      <c r="H197" s="282"/>
      <c r="I197" s="282"/>
      <c r="J197" s="179"/>
      <c r="K197" s="181">
        <v>1.36</v>
      </c>
      <c r="L197" s="179"/>
      <c r="M197" s="179"/>
      <c r="N197" s="179"/>
      <c r="O197" s="179"/>
      <c r="P197" s="179"/>
      <c r="Q197" s="179"/>
      <c r="R197" s="182"/>
      <c r="T197" s="183"/>
      <c r="U197" s="179"/>
      <c r="V197" s="179"/>
      <c r="W197" s="179"/>
      <c r="X197" s="179"/>
      <c r="Y197" s="179"/>
      <c r="Z197" s="179"/>
      <c r="AA197" s="184"/>
      <c r="AT197" s="185" t="s">
        <v>162</v>
      </c>
      <c r="AU197" s="185" t="s">
        <v>133</v>
      </c>
      <c r="AV197" s="11" t="s">
        <v>133</v>
      </c>
      <c r="AW197" s="11" t="s">
        <v>40</v>
      </c>
      <c r="AX197" s="11" t="s">
        <v>89</v>
      </c>
      <c r="AY197" s="185" t="s">
        <v>154</v>
      </c>
    </row>
    <row r="198" spans="2:65" s="1" customFormat="1" ht="38.25" customHeight="1">
      <c r="B198" s="37"/>
      <c r="C198" s="164" t="s">
        <v>11</v>
      </c>
      <c r="D198" s="164" t="s">
        <v>155</v>
      </c>
      <c r="E198" s="165" t="s">
        <v>238</v>
      </c>
      <c r="F198" s="269" t="s">
        <v>239</v>
      </c>
      <c r="G198" s="269"/>
      <c r="H198" s="269"/>
      <c r="I198" s="269"/>
      <c r="J198" s="166" t="s">
        <v>219</v>
      </c>
      <c r="K198" s="167">
        <v>0.58599999999999997</v>
      </c>
      <c r="L198" s="270">
        <v>0</v>
      </c>
      <c r="M198" s="271"/>
      <c r="N198" s="272">
        <f>ROUND(L198*K198,2)</f>
        <v>0</v>
      </c>
      <c r="O198" s="272"/>
      <c r="P198" s="272"/>
      <c r="Q198" s="272"/>
      <c r="R198" s="39"/>
      <c r="T198" s="168" t="s">
        <v>22</v>
      </c>
      <c r="U198" s="46" t="s">
        <v>51</v>
      </c>
      <c r="V198" s="38"/>
      <c r="W198" s="169">
        <f>V198*K198</f>
        <v>0</v>
      </c>
      <c r="X198" s="169">
        <v>0</v>
      </c>
      <c r="Y198" s="169">
        <f>X198*K198</f>
        <v>0</v>
      </c>
      <c r="Z198" s="169">
        <v>0</v>
      </c>
      <c r="AA198" s="170">
        <f>Z198*K198</f>
        <v>0</v>
      </c>
      <c r="AR198" s="21" t="s">
        <v>159</v>
      </c>
      <c r="AT198" s="21" t="s">
        <v>155</v>
      </c>
      <c r="AU198" s="21" t="s">
        <v>133</v>
      </c>
      <c r="AY198" s="21" t="s">
        <v>154</v>
      </c>
      <c r="BE198" s="107">
        <f>IF(U198="základní",N198,0)</f>
        <v>0</v>
      </c>
      <c r="BF198" s="107">
        <f>IF(U198="snížená",N198,0)</f>
        <v>0</v>
      </c>
      <c r="BG198" s="107">
        <f>IF(U198="zákl. přenesená",N198,0)</f>
        <v>0</v>
      </c>
      <c r="BH198" s="107">
        <f>IF(U198="sníž. přenesená",N198,0)</f>
        <v>0</v>
      </c>
      <c r="BI198" s="107">
        <f>IF(U198="nulová",N198,0)</f>
        <v>0</v>
      </c>
      <c r="BJ198" s="21" t="s">
        <v>133</v>
      </c>
      <c r="BK198" s="107">
        <f>ROUND(L198*K198,2)</f>
        <v>0</v>
      </c>
      <c r="BL198" s="21" t="s">
        <v>159</v>
      </c>
      <c r="BM198" s="21" t="s">
        <v>240</v>
      </c>
    </row>
    <row r="199" spans="2:65" s="9" customFormat="1" ht="29.85" customHeight="1">
      <c r="B199" s="153"/>
      <c r="C199" s="154"/>
      <c r="D199" s="163" t="s">
        <v>116</v>
      </c>
      <c r="E199" s="163"/>
      <c r="F199" s="163"/>
      <c r="G199" s="163"/>
      <c r="H199" s="163"/>
      <c r="I199" s="163"/>
      <c r="J199" s="163"/>
      <c r="K199" s="163"/>
      <c r="L199" s="163"/>
      <c r="M199" s="163"/>
      <c r="N199" s="292">
        <f>BK199</f>
        <v>0</v>
      </c>
      <c r="O199" s="293"/>
      <c r="P199" s="293"/>
      <c r="Q199" s="293"/>
      <c r="R199" s="156"/>
      <c r="T199" s="157"/>
      <c r="U199" s="154"/>
      <c r="V199" s="154"/>
      <c r="W199" s="158">
        <f>W200</f>
        <v>0</v>
      </c>
      <c r="X199" s="154"/>
      <c r="Y199" s="158">
        <f>Y200</f>
        <v>0</v>
      </c>
      <c r="Z199" s="154"/>
      <c r="AA199" s="159">
        <f>AA200</f>
        <v>0</v>
      </c>
      <c r="AR199" s="160" t="s">
        <v>89</v>
      </c>
      <c r="AT199" s="161" t="s">
        <v>83</v>
      </c>
      <c r="AU199" s="161" t="s">
        <v>89</v>
      </c>
      <c r="AY199" s="160" t="s">
        <v>154</v>
      </c>
      <c r="BK199" s="162">
        <f>BK200</f>
        <v>0</v>
      </c>
    </row>
    <row r="200" spans="2:65" s="1" customFormat="1" ht="25.5" customHeight="1">
      <c r="B200" s="37"/>
      <c r="C200" s="164" t="s">
        <v>241</v>
      </c>
      <c r="D200" s="164" t="s">
        <v>155</v>
      </c>
      <c r="E200" s="165" t="s">
        <v>242</v>
      </c>
      <c r="F200" s="269" t="s">
        <v>243</v>
      </c>
      <c r="G200" s="269"/>
      <c r="H200" s="269"/>
      <c r="I200" s="269"/>
      <c r="J200" s="166" t="s">
        <v>219</v>
      </c>
      <c r="K200" s="167">
        <v>2.1619999999999999</v>
      </c>
      <c r="L200" s="270">
        <v>0</v>
      </c>
      <c r="M200" s="271"/>
      <c r="N200" s="272">
        <f>ROUND(L200*K200,2)</f>
        <v>0</v>
      </c>
      <c r="O200" s="272"/>
      <c r="P200" s="272"/>
      <c r="Q200" s="272"/>
      <c r="R200" s="39"/>
      <c r="T200" s="168" t="s">
        <v>22</v>
      </c>
      <c r="U200" s="46" t="s">
        <v>51</v>
      </c>
      <c r="V200" s="38"/>
      <c r="W200" s="169">
        <f>V200*K200</f>
        <v>0</v>
      </c>
      <c r="X200" s="169">
        <v>0</v>
      </c>
      <c r="Y200" s="169">
        <f>X200*K200</f>
        <v>0</v>
      </c>
      <c r="Z200" s="169">
        <v>0</v>
      </c>
      <c r="AA200" s="170">
        <f>Z200*K200</f>
        <v>0</v>
      </c>
      <c r="AR200" s="21" t="s">
        <v>159</v>
      </c>
      <c r="AT200" s="21" t="s">
        <v>155</v>
      </c>
      <c r="AU200" s="21" t="s">
        <v>133</v>
      </c>
      <c r="AY200" s="21" t="s">
        <v>154</v>
      </c>
      <c r="BE200" s="107">
        <f>IF(U200="základní",N200,0)</f>
        <v>0</v>
      </c>
      <c r="BF200" s="107">
        <f>IF(U200="snížená",N200,0)</f>
        <v>0</v>
      </c>
      <c r="BG200" s="107">
        <f>IF(U200="zákl. přenesená",N200,0)</f>
        <v>0</v>
      </c>
      <c r="BH200" s="107">
        <f>IF(U200="sníž. přenesená",N200,0)</f>
        <v>0</v>
      </c>
      <c r="BI200" s="107">
        <f>IF(U200="nulová",N200,0)</f>
        <v>0</v>
      </c>
      <c r="BJ200" s="21" t="s">
        <v>133</v>
      </c>
      <c r="BK200" s="107">
        <f>ROUND(L200*K200,2)</f>
        <v>0</v>
      </c>
      <c r="BL200" s="21" t="s">
        <v>159</v>
      </c>
      <c r="BM200" s="21" t="s">
        <v>244</v>
      </c>
    </row>
    <row r="201" spans="2:65" s="9" customFormat="1" ht="37.35" customHeight="1">
      <c r="B201" s="153"/>
      <c r="C201" s="154"/>
      <c r="D201" s="155" t="s">
        <v>117</v>
      </c>
      <c r="E201" s="155"/>
      <c r="F201" s="155"/>
      <c r="G201" s="155"/>
      <c r="H201" s="155"/>
      <c r="I201" s="155"/>
      <c r="J201" s="155"/>
      <c r="K201" s="155"/>
      <c r="L201" s="155"/>
      <c r="M201" s="155"/>
      <c r="N201" s="294">
        <f>BK201</f>
        <v>0</v>
      </c>
      <c r="O201" s="295"/>
      <c r="P201" s="295"/>
      <c r="Q201" s="295"/>
      <c r="R201" s="156"/>
      <c r="T201" s="157"/>
      <c r="U201" s="154"/>
      <c r="V201" s="154"/>
      <c r="W201" s="158">
        <f>SUM(W202:W215)</f>
        <v>0</v>
      </c>
      <c r="X201" s="154"/>
      <c r="Y201" s="158">
        <f>SUM(Y202:Y215)</f>
        <v>0</v>
      </c>
      <c r="Z201" s="154"/>
      <c r="AA201" s="159">
        <f>SUM(AA202:AA215)</f>
        <v>0</v>
      </c>
      <c r="AR201" s="160" t="s">
        <v>89</v>
      </c>
      <c r="AT201" s="161" t="s">
        <v>83</v>
      </c>
      <c r="AU201" s="161" t="s">
        <v>84</v>
      </c>
      <c r="AY201" s="160" t="s">
        <v>154</v>
      </c>
      <c r="BK201" s="162">
        <f>SUM(BK202:BK215)</f>
        <v>0</v>
      </c>
    </row>
    <row r="202" spans="2:65" s="1" customFormat="1" ht="16.5" customHeight="1">
      <c r="B202" s="37"/>
      <c r="C202" s="164" t="s">
        <v>245</v>
      </c>
      <c r="D202" s="164" t="s">
        <v>155</v>
      </c>
      <c r="E202" s="165" t="s">
        <v>246</v>
      </c>
      <c r="F202" s="269" t="s">
        <v>247</v>
      </c>
      <c r="G202" s="269"/>
      <c r="H202" s="269"/>
      <c r="I202" s="269"/>
      <c r="J202" s="166" t="s">
        <v>248</v>
      </c>
      <c r="K202" s="167">
        <v>1</v>
      </c>
      <c r="L202" s="270">
        <v>0</v>
      </c>
      <c r="M202" s="271"/>
      <c r="N202" s="272">
        <f>ROUND(L202*K202,2)</f>
        <v>0</v>
      </c>
      <c r="O202" s="272"/>
      <c r="P202" s="272"/>
      <c r="Q202" s="272"/>
      <c r="R202" s="39"/>
      <c r="T202" s="168" t="s">
        <v>22</v>
      </c>
      <c r="U202" s="46" t="s">
        <v>51</v>
      </c>
      <c r="V202" s="38"/>
      <c r="W202" s="169">
        <f>V202*K202</f>
        <v>0</v>
      </c>
      <c r="X202" s="169">
        <v>0</v>
      </c>
      <c r="Y202" s="169">
        <f>X202*K202</f>
        <v>0</v>
      </c>
      <c r="Z202" s="169">
        <v>0</v>
      </c>
      <c r="AA202" s="170">
        <f>Z202*K202</f>
        <v>0</v>
      </c>
      <c r="AR202" s="21" t="s">
        <v>159</v>
      </c>
      <c r="AT202" s="21" t="s">
        <v>155</v>
      </c>
      <c r="AU202" s="21" t="s">
        <v>89</v>
      </c>
      <c r="AY202" s="21" t="s">
        <v>154</v>
      </c>
      <c r="BE202" s="107">
        <f>IF(U202="základní",N202,0)</f>
        <v>0</v>
      </c>
      <c r="BF202" s="107">
        <f>IF(U202="snížená",N202,0)</f>
        <v>0</v>
      </c>
      <c r="BG202" s="107">
        <f>IF(U202="zákl. přenesená",N202,0)</f>
        <v>0</v>
      </c>
      <c r="BH202" s="107">
        <f>IF(U202="sníž. přenesená",N202,0)</f>
        <v>0</v>
      </c>
      <c r="BI202" s="107">
        <f>IF(U202="nulová",N202,0)</f>
        <v>0</v>
      </c>
      <c r="BJ202" s="21" t="s">
        <v>133</v>
      </c>
      <c r="BK202" s="107">
        <f>ROUND(L202*K202,2)</f>
        <v>0</v>
      </c>
      <c r="BL202" s="21" t="s">
        <v>159</v>
      </c>
      <c r="BM202" s="21" t="s">
        <v>249</v>
      </c>
    </row>
    <row r="203" spans="2:65" s="1" customFormat="1" ht="25.5" customHeight="1">
      <c r="B203" s="37"/>
      <c r="C203" s="164" t="s">
        <v>250</v>
      </c>
      <c r="D203" s="164" t="s">
        <v>155</v>
      </c>
      <c r="E203" s="165" t="s">
        <v>251</v>
      </c>
      <c r="F203" s="269" t="s">
        <v>252</v>
      </c>
      <c r="G203" s="269"/>
      <c r="H203" s="269"/>
      <c r="I203" s="269"/>
      <c r="J203" s="166" t="s">
        <v>181</v>
      </c>
      <c r="K203" s="167">
        <v>117.56</v>
      </c>
      <c r="L203" s="270">
        <v>0</v>
      </c>
      <c r="M203" s="271"/>
      <c r="N203" s="272">
        <f>ROUND(L203*K203,2)</f>
        <v>0</v>
      </c>
      <c r="O203" s="272"/>
      <c r="P203" s="272"/>
      <c r="Q203" s="272"/>
      <c r="R203" s="39"/>
      <c r="T203" s="168" t="s">
        <v>22</v>
      </c>
      <c r="U203" s="46" t="s">
        <v>51</v>
      </c>
      <c r="V203" s="38"/>
      <c r="W203" s="169">
        <f>V203*K203</f>
        <v>0</v>
      </c>
      <c r="X203" s="169">
        <v>0</v>
      </c>
      <c r="Y203" s="169">
        <f>X203*K203</f>
        <v>0</v>
      </c>
      <c r="Z203" s="169">
        <v>0</v>
      </c>
      <c r="AA203" s="170">
        <f>Z203*K203</f>
        <v>0</v>
      </c>
      <c r="AR203" s="21" t="s">
        <v>159</v>
      </c>
      <c r="AT203" s="21" t="s">
        <v>155</v>
      </c>
      <c r="AU203" s="21" t="s">
        <v>89</v>
      </c>
      <c r="AY203" s="21" t="s">
        <v>154</v>
      </c>
      <c r="BE203" s="107">
        <f>IF(U203="základní",N203,0)</f>
        <v>0</v>
      </c>
      <c r="BF203" s="107">
        <f>IF(U203="snížená",N203,0)</f>
        <v>0</v>
      </c>
      <c r="BG203" s="107">
        <f>IF(U203="zákl. přenesená",N203,0)</f>
        <v>0</v>
      </c>
      <c r="BH203" s="107">
        <f>IF(U203="sníž. přenesená",N203,0)</f>
        <v>0</v>
      </c>
      <c r="BI203" s="107">
        <f>IF(U203="nulová",N203,0)</f>
        <v>0</v>
      </c>
      <c r="BJ203" s="21" t="s">
        <v>133</v>
      </c>
      <c r="BK203" s="107">
        <f>ROUND(L203*K203,2)</f>
        <v>0</v>
      </c>
      <c r="BL203" s="21" t="s">
        <v>159</v>
      </c>
      <c r="BM203" s="21" t="s">
        <v>253</v>
      </c>
    </row>
    <row r="204" spans="2:65" s="10" customFormat="1" ht="16.5" customHeight="1">
      <c r="B204" s="171"/>
      <c r="C204" s="172"/>
      <c r="D204" s="172"/>
      <c r="E204" s="173" t="s">
        <v>22</v>
      </c>
      <c r="F204" s="273" t="s">
        <v>161</v>
      </c>
      <c r="G204" s="274"/>
      <c r="H204" s="274"/>
      <c r="I204" s="274"/>
      <c r="J204" s="172"/>
      <c r="K204" s="173" t="s">
        <v>22</v>
      </c>
      <c r="L204" s="172"/>
      <c r="M204" s="172"/>
      <c r="N204" s="172"/>
      <c r="O204" s="172"/>
      <c r="P204" s="172"/>
      <c r="Q204" s="172"/>
      <c r="R204" s="174"/>
      <c r="T204" s="175"/>
      <c r="U204" s="172"/>
      <c r="V204" s="172"/>
      <c r="W204" s="172"/>
      <c r="X204" s="172"/>
      <c r="Y204" s="172"/>
      <c r="Z204" s="172"/>
      <c r="AA204" s="176"/>
      <c r="AT204" s="177" t="s">
        <v>162</v>
      </c>
      <c r="AU204" s="177" t="s">
        <v>89</v>
      </c>
      <c r="AV204" s="10" t="s">
        <v>89</v>
      </c>
      <c r="AW204" s="10" t="s">
        <v>40</v>
      </c>
      <c r="AX204" s="10" t="s">
        <v>84</v>
      </c>
      <c r="AY204" s="177" t="s">
        <v>154</v>
      </c>
    </row>
    <row r="205" spans="2:65" s="11" customFormat="1" ht="16.5" customHeight="1">
      <c r="B205" s="178"/>
      <c r="C205" s="179"/>
      <c r="D205" s="179"/>
      <c r="E205" s="180" t="s">
        <v>22</v>
      </c>
      <c r="F205" s="275" t="s">
        <v>183</v>
      </c>
      <c r="G205" s="276"/>
      <c r="H205" s="276"/>
      <c r="I205" s="276"/>
      <c r="J205" s="179"/>
      <c r="K205" s="181">
        <v>39.840000000000003</v>
      </c>
      <c r="L205" s="179"/>
      <c r="M205" s="179"/>
      <c r="N205" s="179"/>
      <c r="O205" s="179"/>
      <c r="P205" s="179"/>
      <c r="Q205" s="179"/>
      <c r="R205" s="182"/>
      <c r="T205" s="183"/>
      <c r="U205" s="179"/>
      <c r="V205" s="179"/>
      <c r="W205" s="179"/>
      <c r="X205" s="179"/>
      <c r="Y205" s="179"/>
      <c r="Z205" s="179"/>
      <c r="AA205" s="184"/>
      <c r="AT205" s="185" t="s">
        <v>162</v>
      </c>
      <c r="AU205" s="185" t="s">
        <v>89</v>
      </c>
      <c r="AV205" s="11" t="s">
        <v>133</v>
      </c>
      <c r="AW205" s="11" t="s">
        <v>40</v>
      </c>
      <c r="AX205" s="11" t="s">
        <v>84</v>
      </c>
      <c r="AY205" s="185" t="s">
        <v>154</v>
      </c>
    </row>
    <row r="206" spans="2:65" s="10" customFormat="1" ht="16.5" customHeight="1">
      <c r="B206" s="171"/>
      <c r="C206" s="172"/>
      <c r="D206" s="172"/>
      <c r="E206" s="173" t="s">
        <v>22</v>
      </c>
      <c r="F206" s="277" t="s">
        <v>164</v>
      </c>
      <c r="G206" s="278"/>
      <c r="H206" s="278"/>
      <c r="I206" s="278"/>
      <c r="J206" s="172"/>
      <c r="K206" s="173" t="s">
        <v>22</v>
      </c>
      <c r="L206" s="172"/>
      <c r="M206" s="172"/>
      <c r="N206" s="172"/>
      <c r="O206" s="172"/>
      <c r="P206" s="172"/>
      <c r="Q206" s="172"/>
      <c r="R206" s="174"/>
      <c r="T206" s="175"/>
      <c r="U206" s="172"/>
      <c r="V206" s="172"/>
      <c r="W206" s="172"/>
      <c r="X206" s="172"/>
      <c r="Y206" s="172"/>
      <c r="Z206" s="172"/>
      <c r="AA206" s="176"/>
      <c r="AT206" s="177" t="s">
        <v>162</v>
      </c>
      <c r="AU206" s="177" t="s">
        <v>89</v>
      </c>
      <c r="AV206" s="10" t="s">
        <v>89</v>
      </c>
      <c r="AW206" s="10" t="s">
        <v>40</v>
      </c>
      <c r="AX206" s="10" t="s">
        <v>84</v>
      </c>
      <c r="AY206" s="177" t="s">
        <v>154</v>
      </c>
    </row>
    <row r="207" spans="2:65" s="11" customFormat="1" ht="16.5" customHeight="1">
      <c r="B207" s="178"/>
      <c r="C207" s="179"/>
      <c r="D207" s="179"/>
      <c r="E207" s="180" t="s">
        <v>22</v>
      </c>
      <c r="F207" s="275" t="s">
        <v>184</v>
      </c>
      <c r="G207" s="276"/>
      <c r="H207" s="276"/>
      <c r="I207" s="276"/>
      <c r="J207" s="179"/>
      <c r="K207" s="181">
        <v>35.880000000000003</v>
      </c>
      <c r="L207" s="179"/>
      <c r="M207" s="179"/>
      <c r="N207" s="179"/>
      <c r="O207" s="179"/>
      <c r="P207" s="179"/>
      <c r="Q207" s="179"/>
      <c r="R207" s="182"/>
      <c r="T207" s="183"/>
      <c r="U207" s="179"/>
      <c r="V207" s="179"/>
      <c r="W207" s="179"/>
      <c r="X207" s="179"/>
      <c r="Y207" s="179"/>
      <c r="Z207" s="179"/>
      <c r="AA207" s="184"/>
      <c r="AT207" s="185" t="s">
        <v>162</v>
      </c>
      <c r="AU207" s="185" t="s">
        <v>89</v>
      </c>
      <c r="AV207" s="11" t="s">
        <v>133</v>
      </c>
      <c r="AW207" s="11" t="s">
        <v>40</v>
      </c>
      <c r="AX207" s="11" t="s">
        <v>84</v>
      </c>
      <c r="AY207" s="185" t="s">
        <v>154</v>
      </c>
    </row>
    <row r="208" spans="2:65" s="10" customFormat="1" ht="16.5" customHeight="1">
      <c r="B208" s="171"/>
      <c r="C208" s="172"/>
      <c r="D208" s="172"/>
      <c r="E208" s="173" t="s">
        <v>22</v>
      </c>
      <c r="F208" s="277" t="s">
        <v>166</v>
      </c>
      <c r="G208" s="278"/>
      <c r="H208" s="278"/>
      <c r="I208" s="278"/>
      <c r="J208" s="172"/>
      <c r="K208" s="173" t="s">
        <v>22</v>
      </c>
      <c r="L208" s="172"/>
      <c r="M208" s="172"/>
      <c r="N208" s="172"/>
      <c r="O208" s="172"/>
      <c r="P208" s="172"/>
      <c r="Q208" s="172"/>
      <c r="R208" s="174"/>
      <c r="T208" s="175"/>
      <c r="U208" s="172"/>
      <c r="V208" s="172"/>
      <c r="W208" s="172"/>
      <c r="X208" s="172"/>
      <c r="Y208" s="172"/>
      <c r="Z208" s="172"/>
      <c r="AA208" s="176"/>
      <c r="AT208" s="177" t="s">
        <v>162</v>
      </c>
      <c r="AU208" s="177" t="s">
        <v>89</v>
      </c>
      <c r="AV208" s="10" t="s">
        <v>89</v>
      </c>
      <c r="AW208" s="10" t="s">
        <v>40</v>
      </c>
      <c r="AX208" s="10" t="s">
        <v>84</v>
      </c>
      <c r="AY208" s="177" t="s">
        <v>154</v>
      </c>
    </row>
    <row r="209" spans="2:65" s="11" customFormat="1" ht="16.5" customHeight="1">
      <c r="B209" s="178"/>
      <c r="C209" s="179"/>
      <c r="D209" s="179"/>
      <c r="E209" s="180" t="s">
        <v>22</v>
      </c>
      <c r="F209" s="275" t="s">
        <v>185</v>
      </c>
      <c r="G209" s="276"/>
      <c r="H209" s="276"/>
      <c r="I209" s="276"/>
      <c r="J209" s="179"/>
      <c r="K209" s="181">
        <v>28.8</v>
      </c>
      <c r="L209" s="179"/>
      <c r="M209" s="179"/>
      <c r="N209" s="179"/>
      <c r="O209" s="179"/>
      <c r="P209" s="179"/>
      <c r="Q209" s="179"/>
      <c r="R209" s="182"/>
      <c r="T209" s="183"/>
      <c r="U209" s="179"/>
      <c r="V209" s="179"/>
      <c r="W209" s="179"/>
      <c r="X209" s="179"/>
      <c r="Y209" s="179"/>
      <c r="Z209" s="179"/>
      <c r="AA209" s="184"/>
      <c r="AT209" s="185" t="s">
        <v>162</v>
      </c>
      <c r="AU209" s="185" t="s">
        <v>89</v>
      </c>
      <c r="AV209" s="11" t="s">
        <v>133</v>
      </c>
      <c r="AW209" s="11" t="s">
        <v>40</v>
      </c>
      <c r="AX209" s="11" t="s">
        <v>84</v>
      </c>
      <c r="AY209" s="185" t="s">
        <v>154</v>
      </c>
    </row>
    <row r="210" spans="2:65" s="10" customFormat="1" ht="16.5" customHeight="1">
      <c r="B210" s="171"/>
      <c r="C210" s="172"/>
      <c r="D210" s="172"/>
      <c r="E210" s="173" t="s">
        <v>22</v>
      </c>
      <c r="F210" s="277" t="s">
        <v>168</v>
      </c>
      <c r="G210" s="278"/>
      <c r="H210" s="278"/>
      <c r="I210" s="278"/>
      <c r="J210" s="172"/>
      <c r="K210" s="173" t="s">
        <v>22</v>
      </c>
      <c r="L210" s="172"/>
      <c r="M210" s="172"/>
      <c r="N210" s="172"/>
      <c r="O210" s="172"/>
      <c r="P210" s="172"/>
      <c r="Q210" s="172"/>
      <c r="R210" s="174"/>
      <c r="T210" s="175"/>
      <c r="U210" s="172"/>
      <c r="V210" s="172"/>
      <c r="W210" s="172"/>
      <c r="X210" s="172"/>
      <c r="Y210" s="172"/>
      <c r="Z210" s="172"/>
      <c r="AA210" s="176"/>
      <c r="AT210" s="177" t="s">
        <v>162</v>
      </c>
      <c r="AU210" s="177" t="s">
        <v>89</v>
      </c>
      <c r="AV210" s="10" t="s">
        <v>89</v>
      </c>
      <c r="AW210" s="10" t="s">
        <v>40</v>
      </c>
      <c r="AX210" s="10" t="s">
        <v>84</v>
      </c>
      <c r="AY210" s="177" t="s">
        <v>154</v>
      </c>
    </row>
    <row r="211" spans="2:65" s="11" customFormat="1" ht="16.5" customHeight="1">
      <c r="B211" s="178"/>
      <c r="C211" s="179"/>
      <c r="D211" s="179"/>
      <c r="E211" s="180" t="s">
        <v>22</v>
      </c>
      <c r="F211" s="275" t="s">
        <v>186</v>
      </c>
      <c r="G211" s="276"/>
      <c r="H211" s="276"/>
      <c r="I211" s="276"/>
      <c r="J211" s="179"/>
      <c r="K211" s="181">
        <v>13.04</v>
      </c>
      <c r="L211" s="179"/>
      <c r="M211" s="179"/>
      <c r="N211" s="179"/>
      <c r="O211" s="179"/>
      <c r="P211" s="179"/>
      <c r="Q211" s="179"/>
      <c r="R211" s="182"/>
      <c r="T211" s="183"/>
      <c r="U211" s="179"/>
      <c r="V211" s="179"/>
      <c r="W211" s="179"/>
      <c r="X211" s="179"/>
      <c r="Y211" s="179"/>
      <c r="Z211" s="179"/>
      <c r="AA211" s="184"/>
      <c r="AT211" s="185" t="s">
        <v>162</v>
      </c>
      <c r="AU211" s="185" t="s">
        <v>89</v>
      </c>
      <c r="AV211" s="11" t="s">
        <v>133</v>
      </c>
      <c r="AW211" s="11" t="s">
        <v>40</v>
      </c>
      <c r="AX211" s="11" t="s">
        <v>84</v>
      </c>
      <c r="AY211" s="185" t="s">
        <v>154</v>
      </c>
    </row>
    <row r="212" spans="2:65" s="12" customFormat="1" ht="16.5" customHeight="1">
      <c r="B212" s="186"/>
      <c r="C212" s="187"/>
      <c r="D212" s="187"/>
      <c r="E212" s="188" t="s">
        <v>22</v>
      </c>
      <c r="F212" s="279" t="s">
        <v>170</v>
      </c>
      <c r="G212" s="280"/>
      <c r="H212" s="280"/>
      <c r="I212" s="280"/>
      <c r="J212" s="187"/>
      <c r="K212" s="189">
        <v>117.56</v>
      </c>
      <c r="L212" s="187"/>
      <c r="M212" s="187"/>
      <c r="N212" s="187"/>
      <c r="O212" s="187"/>
      <c r="P212" s="187"/>
      <c r="Q212" s="187"/>
      <c r="R212" s="190"/>
      <c r="T212" s="191"/>
      <c r="U212" s="187"/>
      <c r="V212" s="187"/>
      <c r="W212" s="187"/>
      <c r="X212" s="187"/>
      <c r="Y212" s="187"/>
      <c r="Z212" s="187"/>
      <c r="AA212" s="192"/>
      <c r="AT212" s="193" t="s">
        <v>162</v>
      </c>
      <c r="AU212" s="193" t="s">
        <v>89</v>
      </c>
      <c r="AV212" s="12" t="s">
        <v>159</v>
      </c>
      <c r="AW212" s="12" t="s">
        <v>40</v>
      </c>
      <c r="AX212" s="12" t="s">
        <v>89</v>
      </c>
      <c r="AY212" s="193" t="s">
        <v>154</v>
      </c>
    </row>
    <row r="213" spans="2:65" s="1" customFormat="1" ht="25.5" customHeight="1">
      <c r="B213" s="37"/>
      <c r="C213" s="164" t="s">
        <v>254</v>
      </c>
      <c r="D213" s="164" t="s">
        <v>155</v>
      </c>
      <c r="E213" s="165" t="s">
        <v>255</v>
      </c>
      <c r="F213" s="269" t="s">
        <v>256</v>
      </c>
      <c r="G213" s="269"/>
      <c r="H213" s="269"/>
      <c r="I213" s="269"/>
      <c r="J213" s="166" t="s">
        <v>248</v>
      </c>
      <c r="K213" s="167">
        <v>1</v>
      </c>
      <c r="L213" s="270">
        <v>0</v>
      </c>
      <c r="M213" s="271"/>
      <c r="N213" s="272">
        <f>ROUND(L213*K213,2)</f>
        <v>0</v>
      </c>
      <c r="O213" s="272"/>
      <c r="P213" s="272"/>
      <c r="Q213" s="272"/>
      <c r="R213" s="39"/>
      <c r="T213" s="168" t="s">
        <v>22</v>
      </c>
      <c r="U213" s="46" t="s">
        <v>51</v>
      </c>
      <c r="V213" s="38"/>
      <c r="W213" s="169">
        <f>V213*K213</f>
        <v>0</v>
      </c>
      <c r="X213" s="169">
        <v>0</v>
      </c>
      <c r="Y213" s="169">
        <f>X213*K213</f>
        <v>0</v>
      </c>
      <c r="Z213" s="169">
        <v>0</v>
      </c>
      <c r="AA213" s="170">
        <f>Z213*K213</f>
        <v>0</v>
      </c>
      <c r="AR213" s="21" t="s">
        <v>159</v>
      </c>
      <c r="AT213" s="21" t="s">
        <v>155</v>
      </c>
      <c r="AU213" s="21" t="s">
        <v>89</v>
      </c>
      <c r="AY213" s="21" t="s">
        <v>154</v>
      </c>
      <c r="BE213" s="107">
        <f>IF(U213="základní",N213,0)</f>
        <v>0</v>
      </c>
      <c r="BF213" s="107">
        <f>IF(U213="snížená",N213,0)</f>
        <v>0</v>
      </c>
      <c r="BG213" s="107">
        <f>IF(U213="zákl. přenesená",N213,0)</f>
        <v>0</v>
      </c>
      <c r="BH213" s="107">
        <f>IF(U213="sníž. přenesená",N213,0)</f>
        <v>0</v>
      </c>
      <c r="BI213" s="107">
        <f>IF(U213="nulová",N213,0)</f>
        <v>0</v>
      </c>
      <c r="BJ213" s="21" t="s">
        <v>133</v>
      </c>
      <c r="BK213" s="107">
        <f>ROUND(L213*K213,2)</f>
        <v>0</v>
      </c>
      <c r="BL213" s="21" t="s">
        <v>159</v>
      </c>
      <c r="BM213" s="21" t="s">
        <v>257</v>
      </c>
    </row>
    <row r="214" spans="2:65" s="1" customFormat="1" ht="16.5" customHeight="1">
      <c r="B214" s="37"/>
      <c r="C214" s="164" t="s">
        <v>258</v>
      </c>
      <c r="D214" s="164" t="s">
        <v>155</v>
      </c>
      <c r="E214" s="165" t="s">
        <v>259</v>
      </c>
      <c r="F214" s="269" t="s">
        <v>260</v>
      </c>
      <c r="G214" s="269"/>
      <c r="H214" s="269"/>
      <c r="I214" s="269"/>
      <c r="J214" s="166" t="s">
        <v>248</v>
      </c>
      <c r="K214" s="167">
        <v>1</v>
      </c>
      <c r="L214" s="270">
        <v>0</v>
      </c>
      <c r="M214" s="271"/>
      <c r="N214" s="272">
        <f>ROUND(L214*K214,2)</f>
        <v>0</v>
      </c>
      <c r="O214" s="272"/>
      <c r="P214" s="272"/>
      <c r="Q214" s="272"/>
      <c r="R214" s="39"/>
      <c r="T214" s="168" t="s">
        <v>22</v>
      </c>
      <c r="U214" s="46" t="s">
        <v>51</v>
      </c>
      <c r="V214" s="38"/>
      <c r="W214" s="169">
        <f>V214*K214</f>
        <v>0</v>
      </c>
      <c r="X214" s="169">
        <v>0</v>
      </c>
      <c r="Y214" s="169">
        <f>X214*K214</f>
        <v>0</v>
      </c>
      <c r="Z214" s="169">
        <v>0</v>
      </c>
      <c r="AA214" s="170">
        <f>Z214*K214</f>
        <v>0</v>
      </c>
      <c r="AR214" s="21" t="s">
        <v>159</v>
      </c>
      <c r="AT214" s="21" t="s">
        <v>155</v>
      </c>
      <c r="AU214" s="21" t="s">
        <v>89</v>
      </c>
      <c r="AY214" s="21" t="s">
        <v>154</v>
      </c>
      <c r="BE214" s="107">
        <f>IF(U214="základní",N214,0)</f>
        <v>0</v>
      </c>
      <c r="BF214" s="107">
        <f>IF(U214="snížená",N214,0)</f>
        <v>0</v>
      </c>
      <c r="BG214" s="107">
        <f>IF(U214="zákl. přenesená",N214,0)</f>
        <v>0</v>
      </c>
      <c r="BH214" s="107">
        <f>IF(U214="sníž. přenesená",N214,0)</f>
        <v>0</v>
      </c>
      <c r="BI214" s="107">
        <f>IF(U214="nulová",N214,0)</f>
        <v>0</v>
      </c>
      <c r="BJ214" s="21" t="s">
        <v>133</v>
      </c>
      <c r="BK214" s="107">
        <f>ROUND(L214*K214,2)</f>
        <v>0</v>
      </c>
      <c r="BL214" s="21" t="s">
        <v>159</v>
      </c>
      <c r="BM214" s="21" t="s">
        <v>261</v>
      </c>
    </row>
    <row r="215" spans="2:65" s="1" customFormat="1" ht="16.5" customHeight="1">
      <c r="B215" s="37"/>
      <c r="C215" s="164" t="s">
        <v>262</v>
      </c>
      <c r="D215" s="164" t="s">
        <v>155</v>
      </c>
      <c r="E215" s="165" t="s">
        <v>263</v>
      </c>
      <c r="F215" s="269" t="s">
        <v>264</v>
      </c>
      <c r="G215" s="269"/>
      <c r="H215" s="269"/>
      <c r="I215" s="269"/>
      <c r="J215" s="166" t="s">
        <v>248</v>
      </c>
      <c r="K215" s="167">
        <v>1</v>
      </c>
      <c r="L215" s="270">
        <v>0</v>
      </c>
      <c r="M215" s="271"/>
      <c r="N215" s="272">
        <f>ROUND(L215*K215,2)</f>
        <v>0</v>
      </c>
      <c r="O215" s="272"/>
      <c r="P215" s="272"/>
      <c r="Q215" s="272"/>
      <c r="R215" s="39"/>
      <c r="T215" s="168" t="s">
        <v>22</v>
      </c>
      <c r="U215" s="46" t="s">
        <v>51</v>
      </c>
      <c r="V215" s="38"/>
      <c r="W215" s="169">
        <f>V215*K215</f>
        <v>0</v>
      </c>
      <c r="X215" s="169">
        <v>0</v>
      </c>
      <c r="Y215" s="169">
        <f>X215*K215</f>
        <v>0</v>
      </c>
      <c r="Z215" s="169">
        <v>0</v>
      </c>
      <c r="AA215" s="170">
        <f>Z215*K215</f>
        <v>0</v>
      </c>
      <c r="AR215" s="21" t="s">
        <v>159</v>
      </c>
      <c r="AT215" s="21" t="s">
        <v>155</v>
      </c>
      <c r="AU215" s="21" t="s">
        <v>89</v>
      </c>
      <c r="AY215" s="21" t="s">
        <v>154</v>
      </c>
      <c r="BE215" s="107">
        <f>IF(U215="základní",N215,0)</f>
        <v>0</v>
      </c>
      <c r="BF215" s="107">
        <f>IF(U215="snížená",N215,0)</f>
        <v>0</v>
      </c>
      <c r="BG215" s="107">
        <f>IF(U215="zákl. přenesená",N215,0)</f>
        <v>0</v>
      </c>
      <c r="BH215" s="107">
        <f>IF(U215="sníž. přenesená",N215,0)</f>
        <v>0</v>
      </c>
      <c r="BI215" s="107">
        <f>IF(U215="nulová",N215,0)</f>
        <v>0</v>
      </c>
      <c r="BJ215" s="21" t="s">
        <v>133</v>
      </c>
      <c r="BK215" s="107">
        <f>ROUND(L215*K215,2)</f>
        <v>0</v>
      </c>
      <c r="BL215" s="21" t="s">
        <v>159</v>
      </c>
      <c r="BM215" s="21" t="s">
        <v>265</v>
      </c>
    </row>
    <row r="216" spans="2:65" s="9" customFormat="1" ht="37.35" customHeight="1">
      <c r="B216" s="153"/>
      <c r="C216" s="154"/>
      <c r="D216" s="155" t="s">
        <v>118</v>
      </c>
      <c r="E216" s="155"/>
      <c r="F216" s="155"/>
      <c r="G216" s="155"/>
      <c r="H216" s="155"/>
      <c r="I216" s="155"/>
      <c r="J216" s="155"/>
      <c r="K216" s="155"/>
      <c r="L216" s="155"/>
      <c r="M216" s="155"/>
      <c r="N216" s="296">
        <f>BK216</f>
        <v>0</v>
      </c>
      <c r="O216" s="297"/>
      <c r="P216" s="297"/>
      <c r="Q216" s="297"/>
      <c r="R216" s="156"/>
      <c r="T216" s="157"/>
      <c r="U216" s="154"/>
      <c r="V216" s="154"/>
      <c r="W216" s="158">
        <f>W217+W235+W260+W271+W285+W301+W317</f>
        <v>0</v>
      </c>
      <c r="X216" s="154"/>
      <c r="Y216" s="158">
        <f>Y217+Y235+Y260+Y271+Y285+Y301+Y317</f>
        <v>0.85901379999999983</v>
      </c>
      <c r="Z216" s="154"/>
      <c r="AA216" s="159">
        <f>AA217+AA235+AA260+AA271+AA285+AA301+AA317</f>
        <v>0.58593099999999998</v>
      </c>
      <c r="AR216" s="160" t="s">
        <v>133</v>
      </c>
      <c r="AT216" s="161" t="s">
        <v>83</v>
      </c>
      <c r="AU216" s="161" t="s">
        <v>84</v>
      </c>
      <c r="AY216" s="160" t="s">
        <v>154</v>
      </c>
      <c r="BK216" s="162">
        <f>BK217+BK235+BK260+BK271+BK285+BK301+BK317</f>
        <v>0</v>
      </c>
    </row>
    <row r="217" spans="2:65" s="9" customFormat="1" ht="19.899999999999999" customHeight="1">
      <c r="B217" s="153"/>
      <c r="C217" s="154"/>
      <c r="D217" s="163" t="s">
        <v>119</v>
      </c>
      <c r="E217" s="163"/>
      <c r="F217" s="163"/>
      <c r="G217" s="163"/>
      <c r="H217" s="163"/>
      <c r="I217" s="163"/>
      <c r="J217" s="163"/>
      <c r="K217" s="163"/>
      <c r="L217" s="163"/>
      <c r="M217" s="163"/>
      <c r="N217" s="290">
        <f>BK217</f>
        <v>0</v>
      </c>
      <c r="O217" s="291"/>
      <c r="P217" s="291"/>
      <c r="Q217" s="291"/>
      <c r="R217" s="156"/>
      <c r="T217" s="157"/>
      <c r="U217" s="154"/>
      <c r="V217" s="154"/>
      <c r="W217" s="158">
        <f>SUM(W218:W234)</f>
        <v>0</v>
      </c>
      <c r="X217" s="154"/>
      <c r="Y217" s="158">
        <f>SUM(Y218:Y234)</f>
        <v>5.2549999999999999E-2</v>
      </c>
      <c r="Z217" s="154"/>
      <c r="AA217" s="159">
        <f>SUM(AA218:AA234)</f>
        <v>5.6255000000000006E-2</v>
      </c>
      <c r="AR217" s="160" t="s">
        <v>133</v>
      </c>
      <c r="AT217" s="161" t="s">
        <v>83</v>
      </c>
      <c r="AU217" s="161" t="s">
        <v>89</v>
      </c>
      <c r="AY217" s="160" t="s">
        <v>154</v>
      </c>
      <c r="BK217" s="162">
        <f>SUM(BK218:BK234)</f>
        <v>0</v>
      </c>
    </row>
    <row r="218" spans="2:65" s="1" customFormat="1" ht="16.5" customHeight="1">
      <c r="B218" s="37"/>
      <c r="C218" s="164" t="s">
        <v>266</v>
      </c>
      <c r="D218" s="164" t="s">
        <v>155</v>
      </c>
      <c r="E218" s="165" t="s">
        <v>267</v>
      </c>
      <c r="F218" s="269" t="s">
        <v>268</v>
      </c>
      <c r="G218" s="269"/>
      <c r="H218" s="269"/>
      <c r="I218" s="269"/>
      <c r="J218" s="166" t="s">
        <v>181</v>
      </c>
      <c r="K218" s="167">
        <v>21</v>
      </c>
      <c r="L218" s="270">
        <v>0</v>
      </c>
      <c r="M218" s="271"/>
      <c r="N218" s="272">
        <f>ROUND(L218*K218,2)</f>
        <v>0</v>
      </c>
      <c r="O218" s="272"/>
      <c r="P218" s="272"/>
      <c r="Q218" s="272"/>
      <c r="R218" s="39"/>
      <c r="T218" s="168" t="s">
        <v>22</v>
      </c>
      <c r="U218" s="46" t="s">
        <v>51</v>
      </c>
      <c r="V218" s="38"/>
      <c r="W218" s="169">
        <f>V218*K218</f>
        <v>0</v>
      </c>
      <c r="X218" s="169">
        <v>0</v>
      </c>
      <c r="Y218" s="169">
        <f>X218*K218</f>
        <v>0</v>
      </c>
      <c r="Z218" s="169">
        <v>1.67E-3</v>
      </c>
      <c r="AA218" s="170">
        <f>Z218*K218</f>
        <v>3.5070000000000004E-2</v>
      </c>
      <c r="AR218" s="21" t="s">
        <v>241</v>
      </c>
      <c r="AT218" s="21" t="s">
        <v>155</v>
      </c>
      <c r="AU218" s="21" t="s">
        <v>133</v>
      </c>
      <c r="AY218" s="21" t="s">
        <v>154</v>
      </c>
      <c r="BE218" s="107">
        <f>IF(U218="základní",N218,0)</f>
        <v>0</v>
      </c>
      <c r="BF218" s="107">
        <f>IF(U218="snížená",N218,0)</f>
        <v>0</v>
      </c>
      <c r="BG218" s="107">
        <f>IF(U218="zákl. přenesená",N218,0)</f>
        <v>0</v>
      </c>
      <c r="BH218" s="107">
        <f>IF(U218="sníž. přenesená",N218,0)</f>
        <v>0</v>
      </c>
      <c r="BI218" s="107">
        <f>IF(U218="nulová",N218,0)</f>
        <v>0</v>
      </c>
      <c r="BJ218" s="21" t="s">
        <v>133</v>
      </c>
      <c r="BK218" s="107">
        <f>ROUND(L218*K218,2)</f>
        <v>0</v>
      </c>
      <c r="BL218" s="21" t="s">
        <v>241</v>
      </c>
      <c r="BM218" s="21" t="s">
        <v>269</v>
      </c>
    </row>
    <row r="219" spans="2:65" s="11" customFormat="1" ht="16.5" customHeight="1">
      <c r="B219" s="178"/>
      <c r="C219" s="179"/>
      <c r="D219" s="179"/>
      <c r="E219" s="180" t="s">
        <v>22</v>
      </c>
      <c r="F219" s="281" t="s">
        <v>270</v>
      </c>
      <c r="G219" s="282"/>
      <c r="H219" s="282"/>
      <c r="I219" s="282"/>
      <c r="J219" s="179"/>
      <c r="K219" s="181">
        <v>21</v>
      </c>
      <c r="L219" s="179"/>
      <c r="M219" s="179"/>
      <c r="N219" s="179"/>
      <c r="O219" s="179"/>
      <c r="P219" s="179"/>
      <c r="Q219" s="179"/>
      <c r="R219" s="182"/>
      <c r="T219" s="183"/>
      <c r="U219" s="179"/>
      <c r="V219" s="179"/>
      <c r="W219" s="179"/>
      <c r="X219" s="179"/>
      <c r="Y219" s="179"/>
      <c r="Z219" s="179"/>
      <c r="AA219" s="184"/>
      <c r="AT219" s="185" t="s">
        <v>162</v>
      </c>
      <c r="AU219" s="185" t="s">
        <v>133</v>
      </c>
      <c r="AV219" s="11" t="s">
        <v>133</v>
      </c>
      <c r="AW219" s="11" t="s">
        <v>40</v>
      </c>
      <c r="AX219" s="11" t="s">
        <v>89</v>
      </c>
      <c r="AY219" s="185" t="s">
        <v>154</v>
      </c>
    </row>
    <row r="220" spans="2:65" s="1" customFormat="1" ht="25.5" customHeight="1">
      <c r="B220" s="37"/>
      <c r="C220" s="164" t="s">
        <v>271</v>
      </c>
      <c r="D220" s="164" t="s">
        <v>155</v>
      </c>
      <c r="E220" s="165" t="s">
        <v>272</v>
      </c>
      <c r="F220" s="269" t="s">
        <v>273</v>
      </c>
      <c r="G220" s="269"/>
      <c r="H220" s="269"/>
      <c r="I220" s="269"/>
      <c r="J220" s="166" t="s">
        <v>181</v>
      </c>
      <c r="K220" s="167">
        <v>9.5</v>
      </c>
      <c r="L220" s="270">
        <v>0</v>
      </c>
      <c r="M220" s="271"/>
      <c r="N220" s="272">
        <f>ROUND(L220*K220,2)</f>
        <v>0</v>
      </c>
      <c r="O220" s="272"/>
      <c r="P220" s="272"/>
      <c r="Q220" s="272"/>
      <c r="R220" s="39"/>
      <c r="T220" s="168" t="s">
        <v>22</v>
      </c>
      <c r="U220" s="46" t="s">
        <v>51</v>
      </c>
      <c r="V220" s="38"/>
      <c r="W220" s="169">
        <f>V220*K220</f>
        <v>0</v>
      </c>
      <c r="X220" s="169">
        <v>0</v>
      </c>
      <c r="Y220" s="169">
        <f>X220*K220</f>
        <v>0</v>
      </c>
      <c r="Z220" s="169">
        <v>2.2300000000000002E-3</v>
      </c>
      <c r="AA220" s="170">
        <f>Z220*K220</f>
        <v>2.1185000000000002E-2</v>
      </c>
      <c r="AR220" s="21" t="s">
        <v>241</v>
      </c>
      <c r="AT220" s="21" t="s">
        <v>155</v>
      </c>
      <c r="AU220" s="21" t="s">
        <v>133</v>
      </c>
      <c r="AY220" s="21" t="s">
        <v>154</v>
      </c>
      <c r="BE220" s="107">
        <f>IF(U220="základní",N220,0)</f>
        <v>0</v>
      </c>
      <c r="BF220" s="107">
        <f>IF(U220="snížená",N220,0)</f>
        <v>0</v>
      </c>
      <c r="BG220" s="107">
        <f>IF(U220="zákl. přenesená",N220,0)</f>
        <v>0</v>
      </c>
      <c r="BH220" s="107">
        <f>IF(U220="sníž. přenesená",N220,0)</f>
        <v>0</v>
      </c>
      <c r="BI220" s="107">
        <f>IF(U220="nulová",N220,0)</f>
        <v>0</v>
      </c>
      <c r="BJ220" s="21" t="s">
        <v>133</v>
      </c>
      <c r="BK220" s="107">
        <f>ROUND(L220*K220,2)</f>
        <v>0</v>
      </c>
      <c r="BL220" s="21" t="s">
        <v>241</v>
      </c>
      <c r="BM220" s="21" t="s">
        <v>274</v>
      </c>
    </row>
    <row r="221" spans="2:65" s="1" customFormat="1" ht="25.5" customHeight="1">
      <c r="B221" s="37"/>
      <c r="C221" s="164" t="s">
        <v>10</v>
      </c>
      <c r="D221" s="164" t="s">
        <v>155</v>
      </c>
      <c r="E221" s="165" t="s">
        <v>275</v>
      </c>
      <c r="F221" s="269" t="s">
        <v>276</v>
      </c>
      <c r="G221" s="269"/>
      <c r="H221" s="269"/>
      <c r="I221" s="269"/>
      <c r="J221" s="166" t="s">
        <v>181</v>
      </c>
      <c r="K221" s="167">
        <v>21</v>
      </c>
      <c r="L221" s="270">
        <v>0</v>
      </c>
      <c r="M221" s="271"/>
      <c r="N221" s="272">
        <f>ROUND(L221*K221,2)</f>
        <v>0</v>
      </c>
      <c r="O221" s="272"/>
      <c r="P221" s="272"/>
      <c r="Q221" s="272"/>
      <c r="R221" s="39"/>
      <c r="T221" s="168" t="s">
        <v>22</v>
      </c>
      <c r="U221" s="46" t="s">
        <v>51</v>
      </c>
      <c r="V221" s="38"/>
      <c r="W221" s="169">
        <f>V221*K221</f>
        <v>0</v>
      </c>
      <c r="X221" s="169">
        <v>1.67E-3</v>
      </c>
      <c r="Y221" s="169">
        <f>X221*K221</f>
        <v>3.5070000000000004E-2</v>
      </c>
      <c r="Z221" s="169">
        <v>0</v>
      </c>
      <c r="AA221" s="170">
        <f>Z221*K221</f>
        <v>0</v>
      </c>
      <c r="AR221" s="21" t="s">
        <v>241</v>
      </c>
      <c r="AT221" s="21" t="s">
        <v>155</v>
      </c>
      <c r="AU221" s="21" t="s">
        <v>133</v>
      </c>
      <c r="AY221" s="21" t="s">
        <v>154</v>
      </c>
      <c r="BE221" s="107">
        <f>IF(U221="základní",N221,0)</f>
        <v>0</v>
      </c>
      <c r="BF221" s="107">
        <f>IF(U221="snížená",N221,0)</f>
        <v>0</v>
      </c>
      <c r="BG221" s="107">
        <f>IF(U221="zákl. přenesená",N221,0)</f>
        <v>0</v>
      </c>
      <c r="BH221" s="107">
        <f>IF(U221="sníž. přenesená",N221,0)</f>
        <v>0</v>
      </c>
      <c r="BI221" s="107">
        <f>IF(U221="nulová",N221,0)</f>
        <v>0</v>
      </c>
      <c r="BJ221" s="21" t="s">
        <v>133</v>
      </c>
      <c r="BK221" s="107">
        <f>ROUND(L221*K221,2)</f>
        <v>0</v>
      </c>
      <c r="BL221" s="21" t="s">
        <v>241</v>
      </c>
      <c r="BM221" s="21" t="s">
        <v>277</v>
      </c>
    </row>
    <row r="222" spans="2:65" s="10" customFormat="1" ht="16.5" customHeight="1">
      <c r="B222" s="171"/>
      <c r="C222" s="172"/>
      <c r="D222" s="172"/>
      <c r="E222" s="173" t="s">
        <v>22</v>
      </c>
      <c r="F222" s="273" t="s">
        <v>278</v>
      </c>
      <c r="G222" s="274"/>
      <c r="H222" s="274"/>
      <c r="I222" s="274"/>
      <c r="J222" s="172"/>
      <c r="K222" s="173" t="s">
        <v>22</v>
      </c>
      <c r="L222" s="172"/>
      <c r="M222" s="172"/>
      <c r="N222" s="172"/>
      <c r="O222" s="172"/>
      <c r="P222" s="172"/>
      <c r="Q222" s="172"/>
      <c r="R222" s="174"/>
      <c r="T222" s="175"/>
      <c r="U222" s="172"/>
      <c r="V222" s="172"/>
      <c r="W222" s="172"/>
      <c r="X222" s="172"/>
      <c r="Y222" s="172"/>
      <c r="Z222" s="172"/>
      <c r="AA222" s="176"/>
      <c r="AT222" s="177" t="s">
        <v>162</v>
      </c>
      <c r="AU222" s="177" t="s">
        <v>133</v>
      </c>
      <c r="AV222" s="10" t="s">
        <v>89</v>
      </c>
      <c r="AW222" s="10" t="s">
        <v>40</v>
      </c>
      <c r="AX222" s="10" t="s">
        <v>84</v>
      </c>
      <c r="AY222" s="177" t="s">
        <v>154</v>
      </c>
    </row>
    <row r="223" spans="2:65" s="11" customFormat="1" ht="16.5" customHeight="1">
      <c r="B223" s="178"/>
      <c r="C223" s="179"/>
      <c r="D223" s="179"/>
      <c r="E223" s="180" t="s">
        <v>22</v>
      </c>
      <c r="F223" s="275" t="s">
        <v>279</v>
      </c>
      <c r="G223" s="276"/>
      <c r="H223" s="276"/>
      <c r="I223" s="276"/>
      <c r="J223" s="179"/>
      <c r="K223" s="181">
        <v>4.2</v>
      </c>
      <c r="L223" s="179"/>
      <c r="M223" s="179"/>
      <c r="N223" s="179"/>
      <c r="O223" s="179"/>
      <c r="P223" s="179"/>
      <c r="Q223" s="179"/>
      <c r="R223" s="182"/>
      <c r="T223" s="183"/>
      <c r="U223" s="179"/>
      <c r="V223" s="179"/>
      <c r="W223" s="179"/>
      <c r="X223" s="179"/>
      <c r="Y223" s="179"/>
      <c r="Z223" s="179"/>
      <c r="AA223" s="184"/>
      <c r="AT223" s="185" t="s">
        <v>162</v>
      </c>
      <c r="AU223" s="185" t="s">
        <v>133</v>
      </c>
      <c r="AV223" s="11" t="s">
        <v>133</v>
      </c>
      <c r="AW223" s="11" t="s">
        <v>40</v>
      </c>
      <c r="AX223" s="11" t="s">
        <v>84</v>
      </c>
      <c r="AY223" s="185" t="s">
        <v>154</v>
      </c>
    </row>
    <row r="224" spans="2:65" s="10" customFormat="1" ht="16.5" customHeight="1">
      <c r="B224" s="171"/>
      <c r="C224" s="172"/>
      <c r="D224" s="172"/>
      <c r="E224" s="173" t="s">
        <v>22</v>
      </c>
      <c r="F224" s="277" t="s">
        <v>280</v>
      </c>
      <c r="G224" s="278"/>
      <c r="H224" s="278"/>
      <c r="I224" s="278"/>
      <c r="J224" s="172"/>
      <c r="K224" s="173" t="s">
        <v>22</v>
      </c>
      <c r="L224" s="172"/>
      <c r="M224" s="172"/>
      <c r="N224" s="172"/>
      <c r="O224" s="172"/>
      <c r="P224" s="172"/>
      <c r="Q224" s="172"/>
      <c r="R224" s="174"/>
      <c r="T224" s="175"/>
      <c r="U224" s="172"/>
      <c r="V224" s="172"/>
      <c r="W224" s="172"/>
      <c r="X224" s="172"/>
      <c r="Y224" s="172"/>
      <c r="Z224" s="172"/>
      <c r="AA224" s="176"/>
      <c r="AT224" s="177" t="s">
        <v>162</v>
      </c>
      <c r="AU224" s="177" t="s">
        <v>133</v>
      </c>
      <c r="AV224" s="10" t="s">
        <v>89</v>
      </c>
      <c r="AW224" s="10" t="s">
        <v>40</v>
      </c>
      <c r="AX224" s="10" t="s">
        <v>84</v>
      </c>
      <c r="AY224" s="177" t="s">
        <v>154</v>
      </c>
    </row>
    <row r="225" spans="2:65" s="11" customFormat="1" ht="16.5" customHeight="1">
      <c r="B225" s="178"/>
      <c r="C225" s="179"/>
      <c r="D225" s="179"/>
      <c r="E225" s="180" t="s">
        <v>22</v>
      </c>
      <c r="F225" s="275" t="s">
        <v>281</v>
      </c>
      <c r="G225" s="276"/>
      <c r="H225" s="276"/>
      <c r="I225" s="276"/>
      <c r="J225" s="179"/>
      <c r="K225" s="181">
        <v>7.8</v>
      </c>
      <c r="L225" s="179"/>
      <c r="M225" s="179"/>
      <c r="N225" s="179"/>
      <c r="O225" s="179"/>
      <c r="P225" s="179"/>
      <c r="Q225" s="179"/>
      <c r="R225" s="182"/>
      <c r="T225" s="183"/>
      <c r="U225" s="179"/>
      <c r="V225" s="179"/>
      <c r="W225" s="179"/>
      <c r="X225" s="179"/>
      <c r="Y225" s="179"/>
      <c r="Z225" s="179"/>
      <c r="AA225" s="184"/>
      <c r="AT225" s="185" t="s">
        <v>162</v>
      </c>
      <c r="AU225" s="185" t="s">
        <v>133</v>
      </c>
      <c r="AV225" s="11" t="s">
        <v>133</v>
      </c>
      <c r="AW225" s="11" t="s">
        <v>40</v>
      </c>
      <c r="AX225" s="11" t="s">
        <v>84</v>
      </c>
      <c r="AY225" s="185" t="s">
        <v>154</v>
      </c>
    </row>
    <row r="226" spans="2:65" s="10" customFormat="1" ht="16.5" customHeight="1">
      <c r="B226" s="171"/>
      <c r="C226" s="172"/>
      <c r="D226" s="172"/>
      <c r="E226" s="173" t="s">
        <v>22</v>
      </c>
      <c r="F226" s="277" t="s">
        <v>282</v>
      </c>
      <c r="G226" s="278"/>
      <c r="H226" s="278"/>
      <c r="I226" s="278"/>
      <c r="J226" s="172"/>
      <c r="K226" s="173" t="s">
        <v>22</v>
      </c>
      <c r="L226" s="172"/>
      <c r="M226" s="172"/>
      <c r="N226" s="172"/>
      <c r="O226" s="172"/>
      <c r="P226" s="172"/>
      <c r="Q226" s="172"/>
      <c r="R226" s="174"/>
      <c r="T226" s="175"/>
      <c r="U226" s="172"/>
      <c r="V226" s="172"/>
      <c r="W226" s="172"/>
      <c r="X226" s="172"/>
      <c r="Y226" s="172"/>
      <c r="Z226" s="172"/>
      <c r="AA226" s="176"/>
      <c r="AT226" s="177" t="s">
        <v>162</v>
      </c>
      <c r="AU226" s="177" t="s">
        <v>133</v>
      </c>
      <c r="AV226" s="10" t="s">
        <v>89</v>
      </c>
      <c r="AW226" s="10" t="s">
        <v>40</v>
      </c>
      <c r="AX226" s="10" t="s">
        <v>84</v>
      </c>
      <c r="AY226" s="177" t="s">
        <v>154</v>
      </c>
    </row>
    <row r="227" spans="2:65" s="11" customFormat="1" ht="16.5" customHeight="1">
      <c r="B227" s="178"/>
      <c r="C227" s="179"/>
      <c r="D227" s="179"/>
      <c r="E227" s="180" t="s">
        <v>22</v>
      </c>
      <c r="F227" s="275" t="s">
        <v>283</v>
      </c>
      <c r="G227" s="276"/>
      <c r="H227" s="276"/>
      <c r="I227" s="276"/>
      <c r="J227" s="179"/>
      <c r="K227" s="181">
        <v>6.4</v>
      </c>
      <c r="L227" s="179"/>
      <c r="M227" s="179"/>
      <c r="N227" s="179"/>
      <c r="O227" s="179"/>
      <c r="P227" s="179"/>
      <c r="Q227" s="179"/>
      <c r="R227" s="182"/>
      <c r="T227" s="183"/>
      <c r="U227" s="179"/>
      <c r="V227" s="179"/>
      <c r="W227" s="179"/>
      <c r="X227" s="179"/>
      <c r="Y227" s="179"/>
      <c r="Z227" s="179"/>
      <c r="AA227" s="184"/>
      <c r="AT227" s="185" t="s">
        <v>162</v>
      </c>
      <c r="AU227" s="185" t="s">
        <v>133</v>
      </c>
      <c r="AV227" s="11" t="s">
        <v>133</v>
      </c>
      <c r="AW227" s="11" t="s">
        <v>40</v>
      </c>
      <c r="AX227" s="11" t="s">
        <v>84</v>
      </c>
      <c r="AY227" s="185" t="s">
        <v>154</v>
      </c>
    </row>
    <row r="228" spans="2:65" s="10" customFormat="1" ht="16.5" customHeight="1">
      <c r="B228" s="171"/>
      <c r="C228" s="172"/>
      <c r="D228" s="172"/>
      <c r="E228" s="173" t="s">
        <v>22</v>
      </c>
      <c r="F228" s="277" t="s">
        <v>284</v>
      </c>
      <c r="G228" s="278"/>
      <c r="H228" s="278"/>
      <c r="I228" s="278"/>
      <c r="J228" s="172"/>
      <c r="K228" s="173" t="s">
        <v>22</v>
      </c>
      <c r="L228" s="172"/>
      <c r="M228" s="172"/>
      <c r="N228" s="172"/>
      <c r="O228" s="172"/>
      <c r="P228" s="172"/>
      <c r="Q228" s="172"/>
      <c r="R228" s="174"/>
      <c r="T228" s="175"/>
      <c r="U228" s="172"/>
      <c r="V228" s="172"/>
      <c r="W228" s="172"/>
      <c r="X228" s="172"/>
      <c r="Y228" s="172"/>
      <c r="Z228" s="172"/>
      <c r="AA228" s="176"/>
      <c r="AT228" s="177" t="s">
        <v>162</v>
      </c>
      <c r="AU228" s="177" t="s">
        <v>133</v>
      </c>
      <c r="AV228" s="10" t="s">
        <v>89</v>
      </c>
      <c r="AW228" s="10" t="s">
        <v>40</v>
      </c>
      <c r="AX228" s="10" t="s">
        <v>84</v>
      </c>
      <c r="AY228" s="177" t="s">
        <v>154</v>
      </c>
    </row>
    <row r="229" spans="2:65" s="11" customFormat="1" ht="16.5" customHeight="1">
      <c r="B229" s="178"/>
      <c r="C229" s="179"/>
      <c r="D229" s="179"/>
      <c r="E229" s="180" t="s">
        <v>22</v>
      </c>
      <c r="F229" s="275" t="s">
        <v>285</v>
      </c>
      <c r="G229" s="276"/>
      <c r="H229" s="276"/>
      <c r="I229" s="276"/>
      <c r="J229" s="179"/>
      <c r="K229" s="181">
        <v>2.6</v>
      </c>
      <c r="L229" s="179"/>
      <c r="M229" s="179"/>
      <c r="N229" s="179"/>
      <c r="O229" s="179"/>
      <c r="P229" s="179"/>
      <c r="Q229" s="179"/>
      <c r="R229" s="182"/>
      <c r="T229" s="183"/>
      <c r="U229" s="179"/>
      <c r="V229" s="179"/>
      <c r="W229" s="179"/>
      <c r="X229" s="179"/>
      <c r="Y229" s="179"/>
      <c r="Z229" s="179"/>
      <c r="AA229" s="184"/>
      <c r="AT229" s="185" t="s">
        <v>162</v>
      </c>
      <c r="AU229" s="185" t="s">
        <v>133</v>
      </c>
      <c r="AV229" s="11" t="s">
        <v>133</v>
      </c>
      <c r="AW229" s="11" t="s">
        <v>40</v>
      </c>
      <c r="AX229" s="11" t="s">
        <v>84</v>
      </c>
      <c r="AY229" s="185" t="s">
        <v>154</v>
      </c>
    </row>
    <row r="230" spans="2:65" s="12" customFormat="1" ht="16.5" customHeight="1">
      <c r="B230" s="186"/>
      <c r="C230" s="187"/>
      <c r="D230" s="187"/>
      <c r="E230" s="188" t="s">
        <v>22</v>
      </c>
      <c r="F230" s="279" t="s">
        <v>170</v>
      </c>
      <c r="G230" s="280"/>
      <c r="H230" s="280"/>
      <c r="I230" s="280"/>
      <c r="J230" s="187"/>
      <c r="K230" s="189">
        <v>21</v>
      </c>
      <c r="L230" s="187"/>
      <c r="M230" s="187"/>
      <c r="N230" s="187"/>
      <c r="O230" s="187"/>
      <c r="P230" s="187"/>
      <c r="Q230" s="187"/>
      <c r="R230" s="190"/>
      <c r="T230" s="191"/>
      <c r="U230" s="187"/>
      <c r="V230" s="187"/>
      <c r="W230" s="187"/>
      <c r="X230" s="187"/>
      <c r="Y230" s="187"/>
      <c r="Z230" s="187"/>
      <c r="AA230" s="192"/>
      <c r="AT230" s="193" t="s">
        <v>162</v>
      </c>
      <c r="AU230" s="193" t="s">
        <v>133</v>
      </c>
      <c r="AV230" s="12" t="s">
        <v>159</v>
      </c>
      <c r="AW230" s="12" t="s">
        <v>40</v>
      </c>
      <c r="AX230" s="12" t="s">
        <v>89</v>
      </c>
      <c r="AY230" s="193" t="s">
        <v>154</v>
      </c>
    </row>
    <row r="231" spans="2:65" s="1" customFormat="1" ht="25.5" customHeight="1">
      <c r="B231" s="37"/>
      <c r="C231" s="164" t="s">
        <v>286</v>
      </c>
      <c r="D231" s="164" t="s">
        <v>155</v>
      </c>
      <c r="E231" s="165" t="s">
        <v>287</v>
      </c>
      <c r="F231" s="269" t="s">
        <v>288</v>
      </c>
      <c r="G231" s="269"/>
      <c r="H231" s="269"/>
      <c r="I231" s="269"/>
      <c r="J231" s="166" t="s">
        <v>181</v>
      </c>
      <c r="K231" s="167">
        <v>9.5</v>
      </c>
      <c r="L231" s="270">
        <v>0</v>
      </c>
      <c r="M231" s="271"/>
      <c r="N231" s="272">
        <f>ROUND(L231*K231,2)</f>
        <v>0</v>
      </c>
      <c r="O231" s="272"/>
      <c r="P231" s="272"/>
      <c r="Q231" s="272"/>
      <c r="R231" s="39"/>
      <c r="T231" s="168" t="s">
        <v>22</v>
      </c>
      <c r="U231" s="46" t="s">
        <v>51</v>
      </c>
      <c r="V231" s="38"/>
      <c r="W231" s="169">
        <f>V231*K231</f>
        <v>0</v>
      </c>
      <c r="X231" s="169">
        <v>1.8400000000000001E-3</v>
      </c>
      <c r="Y231" s="169">
        <f>X231*K231</f>
        <v>1.7479999999999999E-2</v>
      </c>
      <c r="Z231" s="169">
        <v>0</v>
      </c>
      <c r="AA231" s="170">
        <f>Z231*K231</f>
        <v>0</v>
      </c>
      <c r="AR231" s="21" t="s">
        <v>241</v>
      </c>
      <c r="AT231" s="21" t="s">
        <v>155</v>
      </c>
      <c r="AU231" s="21" t="s">
        <v>133</v>
      </c>
      <c r="AY231" s="21" t="s">
        <v>154</v>
      </c>
      <c r="BE231" s="107">
        <f>IF(U231="základní",N231,0)</f>
        <v>0</v>
      </c>
      <c r="BF231" s="107">
        <f>IF(U231="snížená",N231,0)</f>
        <v>0</v>
      </c>
      <c r="BG231" s="107">
        <f>IF(U231="zákl. přenesená",N231,0)</f>
        <v>0</v>
      </c>
      <c r="BH231" s="107">
        <f>IF(U231="sníž. přenesená",N231,0)</f>
        <v>0</v>
      </c>
      <c r="BI231" s="107">
        <f>IF(U231="nulová",N231,0)</f>
        <v>0</v>
      </c>
      <c r="BJ231" s="21" t="s">
        <v>133</v>
      </c>
      <c r="BK231" s="107">
        <f>ROUND(L231*K231,2)</f>
        <v>0</v>
      </c>
      <c r="BL231" s="21" t="s">
        <v>241</v>
      </c>
      <c r="BM231" s="21" t="s">
        <v>289</v>
      </c>
    </row>
    <row r="232" spans="2:65" s="10" customFormat="1" ht="16.5" customHeight="1">
      <c r="B232" s="171"/>
      <c r="C232" s="172"/>
      <c r="D232" s="172"/>
      <c r="E232" s="173" t="s">
        <v>22</v>
      </c>
      <c r="F232" s="273" t="s">
        <v>290</v>
      </c>
      <c r="G232" s="274"/>
      <c r="H232" s="274"/>
      <c r="I232" s="274"/>
      <c r="J232" s="172"/>
      <c r="K232" s="173" t="s">
        <v>22</v>
      </c>
      <c r="L232" s="172"/>
      <c r="M232" s="172"/>
      <c r="N232" s="172"/>
      <c r="O232" s="172"/>
      <c r="P232" s="172"/>
      <c r="Q232" s="172"/>
      <c r="R232" s="174"/>
      <c r="T232" s="175"/>
      <c r="U232" s="172"/>
      <c r="V232" s="172"/>
      <c r="W232" s="172"/>
      <c r="X232" s="172"/>
      <c r="Y232" s="172"/>
      <c r="Z232" s="172"/>
      <c r="AA232" s="176"/>
      <c r="AT232" s="177" t="s">
        <v>162</v>
      </c>
      <c r="AU232" s="177" t="s">
        <v>133</v>
      </c>
      <c r="AV232" s="10" t="s">
        <v>89</v>
      </c>
      <c r="AW232" s="10" t="s">
        <v>40</v>
      </c>
      <c r="AX232" s="10" t="s">
        <v>84</v>
      </c>
      <c r="AY232" s="177" t="s">
        <v>154</v>
      </c>
    </row>
    <row r="233" spans="2:65" s="11" customFormat="1" ht="16.5" customHeight="1">
      <c r="B233" s="178"/>
      <c r="C233" s="179"/>
      <c r="D233" s="179"/>
      <c r="E233" s="180" t="s">
        <v>22</v>
      </c>
      <c r="F233" s="275" t="s">
        <v>291</v>
      </c>
      <c r="G233" s="276"/>
      <c r="H233" s="276"/>
      <c r="I233" s="276"/>
      <c r="J233" s="179"/>
      <c r="K233" s="181">
        <v>9.5</v>
      </c>
      <c r="L233" s="179"/>
      <c r="M233" s="179"/>
      <c r="N233" s="179"/>
      <c r="O233" s="179"/>
      <c r="P233" s="179"/>
      <c r="Q233" s="179"/>
      <c r="R233" s="182"/>
      <c r="T233" s="183"/>
      <c r="U233" s="179"/>
      <c r="V233" s="179"/>
      <c r="W233" s="179"/>
      <c r="X233" s="179"/>
      <c r="Y233" s="179"/>
      <c r="Z233" s="179"/>
      <c r="AA233" s="184"/>
      <c r="AT233" s="185" t="s">
        <v>162</v>
      </c>
      <c r="AU233" s="185" t="s">
        <v>133</v>
      </c>
      <c r="AV233" s="11" t="s">
        <v>133</v>
      </c>
      <c r="AW233" s="11" t="s">
        <v>40</v>
      </c>
      <c r="AX233" s="11" t="s">
        <v>89</v>
      </c>
      <c r="AY233" s="185" t="s">
        <v>154</v>
      </c>
    </row>
    <row r="234" spans="2:65" s="1" customFormat="1" ht="25.5" customHeight="1">
      <c r="B234" s="37"/>
      <c r="C234" s="164" t="s">
        <v>292</v>
      </c>
      <c r="D234" s="164" t="s">
        <v>155</v>
      </c>
      <c r="E234" s="165" t="s">
        <v>293</v>
      </c>
      <c r="F234" s="269" t="s">
        <v>294</v>
      </c>
      <c r="G234" s="269"/>
      <c r="H234" s="269"/>
      <c r="I234" s="269"/>
      <c r="J234" s="166" t="s">
        <v>295</v>
      </c>
      <c r="K234" s="194">
        <v>0</v>
      </c>
      <c r="L234" s="270">
        <v>0</v>
      </c>
      <c r="M234" s="271"/>
      <c r="N234" s="272">
        <f>ROUND(L234*K234,2)</f>
        <v>0</v>
      </c>
      <c r="O234" s="272"/>
      <c r="P234" s="272"/>
      <c r="Q234" s="272"/>
      <c r="R234" s="39"/>
      <c r="T234" s="168" t="s">
        <v>22</v>
      </c>
      <c r="U234" s="46" t="s">
        <v>51</v>
      </c>
      <c r="V234" s="38"/>
      <c r="W234" s="169">
        <f>V234*K234</f>
        <v>0</v>
      </c>
      <c r="X234" s="169">
        <v>0</v>
      </c>
      <c r="Y234" s="169">
        <f>X234*K234</f>
        <v>0</v>
      </c>
      <c r="Z234" s="169">
        <v>0</v>
      </c>
      <c r="AA234" s="170">
        <f>Z234*K234</f>
        <v>0</v>
      </c>
      <c r="AR234" s="21" t="s">
        <v>241</v>
      </c>
      <c r="AT234" s="21" t="s">
        <v>155</v>
      </c>
      <c r="AU234" s="21" t="s">
        <v>133</v>
      </c>
      <c r="AY234" s="21" t="s">
        <v>154</v>
      </c>
      <c r="BE234" s="107">
        <f>IF(U234="základní",N234,0)</f>
        <v>0</v>
      </c>
      <c r="BF234" s="107">
        <f>IF(U234="snížená",N234,0)</f>
        <v>0</v>
      </c>
      <c r="BG234" s="107">
        <f>IF(U234="zákl. přenesená",N234,0)</f>
        <v>0</v>
      </c>
      <c r="BH234" s="107">
        <f>IF(U234="sníž. přenesená",N234,0)</f>
        <v>0</v>
      </c>
      <c r="BI234" s="107">
        <f>IF(U234="nulová",N234,0)</f>
        <v>0</v>
      </c>
      <c r="BJ234" s="21" t="s">
        <v>133</v>
      </c>
      <c r="BK234" s="107">
        <f>ROUND(L234*K234,2)</f>
        <v>0</v>
      </c>
      <c r="BL234" s="21" t="s">
        <v>241</v>
      </c>
      <c r="BM234" s="21" t="s">
        <v>296</v>
      </c>
    </row>
    <row r="235" spans="2:65" s="9" customFormat="1" ht="29.85" customHeight="1">
      <c r="B235" s="153"/>
      <c r="C235" s="154"/>
      <c r="D235" s="163" t="s">
        <v>120</v>
      </c>
      <c r="E235" s="163"/>
      <c r="F235" s="163"/>
      <c r="G235" s="163"/>
      <c r="H235" s="163"/>
      <c r="I235" s="163"/>
      <c r="J235" s="163"/>
      <c r="K235" s="163"/>
      <c r="L235" s="163"/>
      <c r="M235" s="163"/>
      <c r="N235" s="292">
        <f>BK235</f>
        <v>0</v>
      </c>
      <c r="O235" s="293"/>
      <c r="P235" s="293"/>
      <c r="Q235" s="293"/>
      <c r="R235" s="156"/>
      <c r="T235" s="157"/>
      <c r="U235" s="154"/>
      <c r="V235" s="154"/>
      <c r="W235" s="158">
        <f>SUM(W236:W259)</f>
        <v>0</v>
      </c>
      <c r="X235" s="154"/>
      <c r="Y235" s="158">
        <f>SUM(Y236:Y259)</f>
        <v>0.69032879999999996</v>
      </c>
      <c r="Z235" s="154"/>
      <c r="AA235" s="159">
        <f>SUM(AA236:AA259)</f>
        <v>0</v>
      </c>
      <c r="AR235" s="160" t="s">
        <v>133</v>
      </c>
      <c r="AT235" s="161" t="s">
        <v>83</v>
      </c>
      <c r="AU235" s="161" t="s">
        <v>89</v>
      </c>
      <c r="AY235" s="160" t="s">
        <v>154</v>
      </c>
      <c r="BK235" s="162">
        <f>SUM(BK236:BK259)</f>
        <v>0</v>
      </c>
    </row>
    <row r="236" spans="2:65" s="1" customFormat="1" ht="38.25" customHeight="1">
      <c r="B236" s="37"/>
      <c r="C236" s="164" t="s">
        <v>297</v>
      </c>
      <c r="D236" s="164" t="s">
        <v>155</v>
      </c>
      <c r="E236" s="165" t="s">
        <v>298</v>
      </c>
      <c r="F236" s="269" t="s">
        <v>299</v>
      </c>
      <c r="G236" s="269"/>
      <c r="H236" s="269"/>
      <c r="I236" s="269"/>
      <c r="J236" s="166" t="s">
        <v>158</v>
      </c>
      <c r="K236" s="167">
        <v>15.84</v>
      </c>
      <c r="L236" s="270">
        <v>0</v>
      </c>
      <c r="M236" s="271"/>
      <c r="N236" s="272">
        <f>ROUND(L236*K236,2)</f>
        <v>0</v>
      </c>
      <c r="O236" s="272"/>
      <c r="P236" s="272"/>
      <c r="Q236" s="272"/>
      <c r="R236" s="39"/>
      <c r="T236" s="168" t="s">
        <v>22</v>
      </c>
      <c r="U236" s="46" t="s">
        <v>51</v>
      </c>
      <c r="V236" s="38"/>
      <c r="W236" s="169">
        <f>V236*K236</f>
        <v>0</v>
      </c>
      <c r="X236" s="169">
        <v>2.7999999999999998E-4</v>
      </c>
      <c r="Y236" s="169">
        <f>X236*K236</f>
        <v>4.4351999999999994E-3</v>
      </c>
      <c r="Z236" s="169">
        <v>0</v>
      </c>
      <c r="AA236" s="170">
        <f>Z236*K236</f>
        <v>0</v>
      </c>
      <c r="AR236" s="21" t="s">
        <v>241</v>
      </c>
      <c r="AT236" s="21" t="s">
        <v>155</v>
      </c>
      <c r="AU236" s="21" t="s">
        <v>133</v>
      </c>
      <c r="AY236" s="21" t="s">
        <v>154</v>
      </c>
      <c r="BE236" s="107">
        <f>IF(U236="základní",N236,0)</f>
        <v>0</v>
      </c>
      <c r="BF236" s="107">
        <f>IF(U236="snížená",N236,0)</f>
        <v>0</v>
      </c>
      <c r="BG236" s="107">
        <f>IF(U236="zákl. přenesená",N236,0)</f>
        <v>0</v>
      </c>
      <c r="BH236" s="107">
        <f>IF(U236="sníž. přenesená",N236,0)</f>
        <v>0</v>
      </c>
      <c r="BI236" s="107">
        <f>IF(U236="nulová",N236,0)</f>
        <v>0</v>
      </c>
      <c r="BJ236" s="21" t="s">
        <v>133</v>
      </c>
      <c r="BK236" s="107">
        <f>ROUND(L236*K236,2)</f>
        <v>0</v>
      </c>
      <c r="BL236" s="21" t="s">
        <v>241</v>
      </c>
      <c r="BM236" s="21" t="s">
        <v>300</v>
      </c>
    </row>
    <row r="237" spans="2:65" s="10" customFormat="1" ht="16.5" customHeight="1">
      <c r="B237" s="171"/>
      <c r="C237" s="172"/>
      <c r="D237" s="172"/>
      <c r="E237" s="173" t="s">
        <v>22</v>
      </c>
      <c r="F237" s="273" t="s">
        <v>161</v>
      </c>
      <c r="G237" s="274"/>
      <c r="H237" s="274"/>
      <c r="I237" s="274"/>
      <c r="J237" s="172"/>
      <c r="K237" s="173" t="s">
        <v>22</v>
      </c>
      <c r="L237" s="172"/>
      <c r="M237" s="172"/>
      <c r="N237" s="172"/>
      <c r="O237" s="172"/>
      <c r="P237" s="172"/>
      <c r="Q237" s="172"/>
      <c r="R237" s="174"/>
      <c r="T237" s="175"/>
      <c r="U237" s="172"/>
      <c r="V237" s="172"/>
      <c r="W237" s="172"/>
      <c r="X237" s="172"/>
      <c r="Y237" s="172"/>
      <c r="Z237" s="172"/>
      <c r="AA237" s="176"/>
      <c r="AT237" s="177" t="s">
        <v>162</v>
      </c>
      <c r="AU237" s="177" t="s">
        <v>133</v>
      </c>
      <c r="AV237" s="10" t="s">
        <v>89</v>
      </c>
      <c r="AW237" s="10" t="s">
        <v>40</v>
      </c>
      <c r="AX237" s="10" t="s">
        <v>84</v>
      </c>
      <c r="AY237" s="177" t="s">
        <v>154</v>
      </c>
    </row>
    <row r="238" spans="2:65" s="11" customFormat="1" ht="16.5" customHeight="1">
      <c r="B238" s="178"/>
      <c r="C238" s="179"/>
      <c r="D238" s="179"/>
      <c r="E238" s="180" t="s">
        <v>22</v>
      </c>
      <c r="F238" s="275" t="s">
        <v>174</v>
      </c>
      <c r="G238" s="276"/>
      <c r="H238" s="276"/>
      <c r="I238" s="276"/>
      <c r="J238" s="179"/>
      <c r="K238" s="181">
        <v>15.84</v>
      </c>
      <c r="L238" s="179"/>
      <c r="M238" s="179"/>
      <c r="N238" s="179"/>
      <c r="O238" s="179"/>
      <c r="P238" s="179"/>
      <c r="Q238" s="179"/>
      <c r="R238" s="182"/>
      <c r="T238" s="183"/>
      <c r="U238" s="179"/>
      <c r="V238" s="179"/>
      <c r="W238" s="179"/>
      <c r="X238" s="179"/>
      <c r="Y238" s="179"/>
      <c r="Z238" s="179"/>
      <c r="AA238" s="184"/>
      <c r="AT238" s="185" t="s">
        <v>162</v>
      </c>
      <c r="AU238" s="185" t="s">
        <v>133</v>
      </c>
      <c r="AV238" s="11" t="s">
        <v>133</v>
      </c>
      <c r="AW238" s="11" t="s">
        <v>40</v>
      </c>
      <c r="AX238" s="11" t="s">
        <v>89</v>
      </c>
      <c r="AY238" s="185" t="s">
        <v>154</v>
      </c>
    </row>
    <row r="239" spans="2:65" s="1" customFormat="1" ht="25.5" customHeight="1">
      <c r="B239" s="37"/>
      <c r="C239" s="195" t="s">
        <v>301</v>
      </c>
      <c r="D239" s="195" t="s">
        <v>302</v>
      </c>
      <c r="E239" s="196" t="s">
        <v>303</v>
      </c>
      <c r="F239" s="283" t="s">
        <v>304</v>
      </c>
      <c r="G239" s="283"/>
      <c r="H239" s="283"/>
      <c r="I239" s="283"/>
      <c r="J239" s="197" t="s">
        <v>305</v>
      </c>
      <c r="K239" s="198">
        <v>6</v>
      </c>
      <c r="L239" s="284">
        <v>0</v>
      </c>
      <c r="M239" s="285"/>
      <c r="N239" s="286">
        <f>ROUND(L239*K239,2)</f>
        <v>0</v>
      </c>
      <c r="O239" s="272"/>
      <c r="P239" s="272"/>
      <c r="Q239" s="272"/>
      <c r="R239" s="39"/>
      <c r="T239" s="168" t="s">
        <v>22</v>
      </c>
      <c r="U239" s="46" t="s">
        <v>51</v>
      </c>
      <c r="V239" s="38"/>
      <c r="W239" s="169">
        <f>V239*K239</f>
        <v>0</v>
      </c>
      <c r="X239" s="169">
        <v>3.5999999999999997E-2</v>
      </c>
      <c r="Y239" s="169">
        <f>X239*K239</f>
        <v>0.21599999999999997</v>
      </c>
      <c r="Z239" s="169">
        <v>0</v>
      </c>
      <c r="AA239" s="170">
        <f>Z239*K239</f>
        <v>0</v>
      </c>
      <c r="AR239" s="21" t="s">
        <v>306</v>
      </c>
      <c r="AT239" s="21" t="s">
        <v>302</v>
      </c>
      <c r="AU239" s="21" t="s">
        <v>133</v>
      </c>
      <c r="AY239" s="21" t="s">
        <v>154</v>
      </c>
      <c r="BE239" s="107">
        <f>IF(U239="základní",N239,0)</f>
        <v>0</v>
      </c>
      <c r="BF239" s="107">
        <f>IF(U239="snížená",N239,0)</f>
        <v>0</v>
      </c>
      <c r="BG239" s="107">
        <f>IF(U239="zákl. přenesená",N239,0)</f>
        <v>0</v>
      </c>
      <c r="BH239" s="107">
        <f>IF(U239="sníž. přenesená",N239,0)</f>
        <v>0</v>
      </c>
      <c r="BI239" s="107">
        <f>IF(U239="nulová",N239,0)</f>
        <v>0</v>
      </c>
      <c r="BJ239" s="21" t="s">
        <v>133</v>
      </c>
      <c r="BK239" s="107">
        <f>ROUND(L239*K239,2)</f>
        <v>0</v>
      </c>
      <c r="BL239" s="21" t="s">
        <v>241</v>
      </c>
      <c r="BM239" s="21" t="s">
        <v>307</v>
      </c>
    </row>
    <row r="240" spans="2:65" s="1" customFormat="1" ht="38.25" customHeight="1">
      <c r="B240" s="37"/>
      <c r="C240" s="164" t="s">
        <v>308</v>
      </c>
      <c r="D240" s="164" t="s">
        <v>155</v>
      </c>
      <c r="E240" s="165" t="s">
        <v>309</v>
      </c>
      <c r="F240" s="269" t="s">
        <v>310</v>
      </c>
      <c r="G240" s="269"/>
      <c r="H240" s="269"/>
      <c r="I240" s="269"/>
      <c r="J240" s="166" t="s">
        <v>158</v>
      </c>
      <c r="K240" s="167">
        <v>30.36</v>
      </c>
      <c r="L240" s="270">
        <v>0</v>
      </c>
      <c r="M240" s="271"/>
      <c r="N240" s="272">
        <f>ROUND(L240*K240,2)</f>
        <v>0</v>
      </c>
      <c r="O240" s="272"/>
      <c r="P240" s="272"/>
      <c r="Q240" s="272"/>
      <c r="R240" s="39"/>
      <c r="T240" s="168" t="s">
        <v>22</v>
      </c>
      <c r="U240" s="46" t="s">
        <v>51</v>
      </c>
      <c r="V240" s="38"/>
      <c r="W240" s="169">
        <f>V240*K240</f>
        <v>0</v>
      </c>
      <c r="X240" s="169">
        <v>2.5999999999999998E-4</v>
      </c>
      <c r="Y240" s="169">
        <f>X240*K240</f>
        <v>7.8935999999999989E-3</v>
      </c>
      <c r="Z240" s="169">
        <v>0</v>
      </c>
      <c r="AA240" s="170">
        <f>Z240*K240</f>
        <v>0</v>
      </c>
      <c r="AR240" s="21" t="s">
        <v>241</v>
      </c>
      <c r="AT240" s="21" t="s">
        <v>155</v>
      </c>
      <c r="AU240" s="21" t="s">
        <v>133</v>
      </c>
      <c r="AY240" s="21" t="s">
        <v>154</v>
      </c>
      <c r="BE240" s="107">
        <f>IF(U240="základní",N240,0)</f>
        <v>0</v>
      </c>
      <c r="BF240" s="107">
        <f>IF(U240="snížená",N240,0)</f>
        <v>0</v>
      </c>
      <c r="BG240" s="107">
        <f>IF(U240="zákl. přenesená",N240,0)</f>
        <v>0</v>
      </c>
      <c r="BH240" s="107">
        <f>IF(U240="sníž. přenesená",N240,0)</f>
        <v>0</v>
      </c>
      <c r="BI240" s="107">
        <f>IF(U240="nulová",N240,0)</f>
        <v>0</v>
      </c>
      <c r="BJ240" s="21" t="s">
        <v>133</v>
      </c>
      <c r="BK240" s="107">
        <f>ROUND(L240*K240,2)</f>
        <v>0</v>
      </c>
      <c r="BL240" s="21" t="s">
        <v>241</v>
      </c>
      <c r="BM240" s="21" t="s">
        <v>311</v>
      </c>
    </row>
    <row r="241" spans="2:65" s="10" customFormat="1" ht="16.5" customHeight="1">
      <c r="B241" s="171"/>
      <c r="C241" s="172"/>
      <c r="D241" s="172"/>
      <c r="E241" s="173" t="s">
        <v>22</v>
      </c>
      <c r="F241" s="273" t="s">
        <v>164</v>
      </c>
      <c r="G241" s="274"/>
      <c r="H241" s="274"/>
      <c r="I241" s="274"/>
      <c r="J241" s="172"/>
      <c r="K241" s="173" t="s">
        <v>22</v>
      </c>
      <c r="L241" s="172"/>
      <c r="M241" s="172"/>
      <c r="N241" s="172"/>
      <c r="O241" s="172"/>
      <c r="P241" s="172"/>
      <c r="Q241" s="172"/>
      <c r="R241" s="174"/>
      <c r="T241" s="175"/>
      <c r="U241" s="172"/>
      <c r="V241" s="172"/>
      <c r="W241" s="172"/>
      <c r="X241" s="172"/>
      <c r="Y241" s="172"/>
      <c r="Z241" s="172"/>
      <c r="AA241" s="176"/>
      <c r="AT241" s="177" t="s">
        <v>162</v>
      </c>
      <c r="AU241" s="177" t="s">
        <v>133</v>
      </c>
      <c r="AV241" s="10" t="s">
        <v>89</v>
      </c>
      <c r="AW241" s="10" t="s">
        <v>40</v>
      </c>
      <c r="AX241" s="10" t="s">
        <v>84</v>
      </c>
      <c r="AY241" s="177" t="s">
        <v>154</v>
      </c>
    </row>
    <row r="242" spans="2:65" s="11" customFormat="1" ht="16.5" customHeight="1">
      <c r="B242" s="178"/>
      <c r="C242" s="179"/>
      <c r="D242" s="179"/>
      <c r="E242" s="180" t="s">
        <v>22</v>
      </c>
      <c r="F242" s="275" t="s">
        <v>175</v>
      </c>
      <c r="G242" s="276"/>
      <c r="H242" s="276"/>
      <c r="I242" s="276"/>
      <c r="J242" s="179"/>
      <c r="K242" s="181">
        <v>12.888</v>
      </c>
      <c r="L242" s="179"/>
      <c r="M242" s="179"/>
      <c r="N242" s="179"/>
      <c r="O242" s="179"/>
      <c r="P242" s="179"/>
      <c r="Q242" s="179"/>
      <c r="R242" s="182"/>
      <c r="T242" s="183"/>
      <c r="U242" s="179"/>
      <c r="V242" s="179"/>
      <c r="W242" s="179"/>
      <c r="X242" s="179"/>
      <c r="Y242" s="179"/>
      <c r="Z242" s="179"/>
      <c r="AA242" s="184"/>
      <c r="AT242" s="185" t="s">
        <v>162</v>
      </c>
      <c r="AU242" s="185" t="s">
        <v>133</v>
      </c>
      <c r="AV242" s="11" t="s">
        <v>133</v>
      </c>
      <c r="AW242" s="11" t="s">
        <v>40</v>
      </c>
      <c r="AX242" s="11" t="s">
        <v>84</v>
      </c>
      <c r="AY242" s="185" t="s">
        <v>154</v>
      </c>
    </row>
    <row r="243" spans="2:65" s="10" customFormat="1" ht="16.5" customHeight="1">
      <c r="B243" s="171"/>
      <c r="C243" s="172"/>
      <c r="D243" s="172"/>
      <c r="E243" s="173" t="s">
        <v>22</v>
      </c>
      <c r="F243" s="277" t="s">
        <v>166</v>
      </c>
      <c r="G243" s="278"/>
      <c r="H243" s="278"/>
      <c r="I243" s="278"/>
      <c r="J243" s="172"/>
      <c r="K243" s="173" t="s">
        <v>22</v>
      </c>
      <c r="L243" s="172"/>
      <c r="M243" s="172"/>
      <c r="N243" s="172"/>
      <c r="O243" s="172"/>
      <c r="P243" s="172"/>
      <c r="Q243" s="172"/>
      <c r="R243" s="174"/>
      <c r="T243" s="175"/>
      <c r="U243" s="172"/>
      <c r="V243" s="172"/>
      <c r="W243" s="172"/>
      <c r="X243" s="172"/>
      <c r="Y243" s="172"/>
      <c r="Z243" s="172"/>
      <c r="AA243" s="176"/>
      <c r="AT243" s="177" t="s">
        <v>162</v>
      </c>
      <c r="AU243" s="177" t="s">
        <v>133</v>
      </c>
      <c r="AV243" s="10" t="s">
        <v>89</v>
      </c>
      <c r="AW243" s="10" t="s">
        <v>40</v>
      </c>
      <c r="AX243" s="10" t="s">
        <v>84</v>
      </c>
      <c r="AY243" s="177" t="s">
        <v>154</v>
      </c>
    </row>
    <row r="244" spans="2:65" s="11" customFormat="1" ht="16.5" customHeight="1">
      <c r="B244" s="178"/>
      <c r="C244" s="179"/>
      <c r="D244" s="179"/>
      <c r="E244" s="180" t="s">
        <v>22</v>
      </c>
      <c r="F244" s="275" t="s">
        <v>176</v>
      </c>
      <c r="G244" s="276"/>
      <c r="H244" s="276"/>
      <c r="I244" s="276"/>
      <c r="J244" s="179"/>
      <c r="K244" s="181">
        <v>12.6</v>
      </c>
      <c r="L244" s="179"/>
      <c r="M244" s="179"/>
      <c r="N244" s="179"/>
      <c r="O244" s="179"/>
      <c r="P244" s="179"/>
      <c r="Q244" s="179"/>
      <c r="R244" s="182"/>
      <c r="T244" s="183"/>
      <c r="U244" s="179"/>
      <c r="V244" s="179"/>
      <c r="W244" s="179"/>
      <c r="X244" s="179"/>
      <c r="Y244" s="179"/>
      <c r="Z244" s="179"/>
      <c r="AA244" s="184"/>
      <c r="AT244" s="185" t="s">
        <v>162</v>
      </c>
      <c r="AU244" s="185" t="s">
        <v>133</v>
      </c>
      <c r="AV244" s="11" t="s">
        <v>133</v>
      </c>
      <c r="AW244" s="11" t="s">
        <v>40</v>
      </c>
      <c r="AX244" s="11" t="s">
        <v>84</v>
      </c>
      <c r="AY244" s="185" t="s">
        <v>154</v>
      </c>
    </row>
    <row r="245" spans="2:65" s="10" customFormat="1" ht="16.5" customHeight="1">
      <c r="B245" s="171"/>
      <c r="C245" s="172"/>
      <c r="D245" s="172"/>
      <c r="E245" s="173" t="s">
        <v>22</v>
      </c>
      <c r="F245" s="277" t="s">
        <v>168</v>
      </c>
      <c r="G245" s="278"/>
      <c r="H245" s="278"/>
      <c r="I245" s="278"/>
      <c r="J245" s="172"/>
      <c r="K245" s="173" t="s">
        <v>22</v>
      </c>
      <c r="L245" s="172"/>
      <c r="M245" s="172"/>
      <c r="N245" s="172"/>
      <c r="O245" s="172"/>
      <c r="P245" s="172"/>
      <c r="Q245" s="172"/>
      <c r="R245" s="174"/>
      <c r="T245" s="175"/>
      <c r="U245" s="172"/>
      <c r="V245" s="172"/>
      <c r="W245" s="172"/>
      <c r="X245" s="172"/>
      <c r="Y245" s="172"/>
      <c r="Z245" s="172"/>
      <c r="AA245" s="176"/>
      <c r="AT245" s="177" t="s">
        <v>162</v>
      </c>
      <c r="AU245" s="177" t="s">
        <v>133</v>
      </c>
      <c r="AV245" s="10" t="s">
        <v>89</v>
      </c>
      <c r="AW245" s="10" t="s">
        <v>40</v>
      </c>
      <c r="AX245" s="10" t="s">
        <v>84</v>
      </c>
      <c r="AY245" s="177" t="s">
        <v>154</v>
      </c>
    </row>
    <row r="246" spans="2:65" s="11" customFormat="1" ht="16.5" customHeight="1">
      <c r="B246" s="178"/>
      <c r="C246" s="179"/>
      <c r="D246" s="179"/>
      <c r="E246" s="180" t="s">
        <v>22</v>
      </c>
      <c r="F246" s="275" t="s">
        <v>177</v>
      </c>
      <c r="G246" s="276"/>
      <c r="H246" s="276"/>
      <c r="I246" s="276"/>
      <c r="J246" s="179"/>
      <c r="K246" s="181">
        <v>4.8719999999999999</v>
      </c>
      <c r="L246" s="179"/>
      <c r="M246" s="179"/>
      <c r="N246" s="179"/>
      <c r="O246" s="179"/>
      <c r="P246" s="179"/>
      <c r="Q246" s="179"/>
      <c r="R246" s="182"/>
      <c r="T246" s="183"/>
      <c r="U246" s="179"/>
      <c r="V246" s="179"/>
      <c r="W246" s="179"/>
      <c r="X246" s="179"/>
      <c r="Y246" s="179"/>
      <c r="Z246" s="179"/>
      <c r="AA246" s="184"/>
      <c r="AT246" s="185" t="s">
        <v>162</v>
      </c>
      <c r="AU246" s="185" t="s">
        <v>133</v>
      </c>
      <c r="AV246" s="11" t="s">
        <v>133</v>
      </c>
      <c r="AW246" s="11" t="s">
        <v>40</v>
      </c>
      <c r="AX246" s="11" t="s">
        <v>84</v>
      </c>
      <c r="AY246" s="185" t="s">
        <v>154</v>
      </c>
    </row>
    <row r="247" spans="2:65" s="12" customFormat="1" ht="16.5" customHeight="1">
      <c r="B247" s="186"/>
      <c r="C247" s="187"/>
      <c r="D247" s="187"/>
      <c r="E247" s="188" t="s">
        <v>22</v>
      </c>
      <c r="F247" s="279" t="s">
        <v>170</v>
      </c>
      <c r="G247" s="280"/>
      <c r="H247" s="280"/>
      <c r="I247" s="280"/>
      <c r="J247" s="187"/>
      <c r="K247" s="189">
        <v>30.36</v>
      </c>
      <c r="L247" s="187"/>
      <c r="M247" s="187"/>
      <c r="N247" s="187"/>
      <c r="O247" s="187"/>
      <c r="P247" s="187"/>
      <c r="Q247" s="187"/>
      <c r="R247" s="190"/>
      <c r="T247" s="191"/>
      <c r="U247" s="187"/>
      <c r="V247" s="187"/>
      <c r="W247" s="187"/>
      <c r="X247" s="187"/>
      <c r="Y247" s="187"/>
      <c r="Z247" s="187"/>
      <c r="AA247" s="192"/>
      <c r="AT247" s="193" t="s">
        <v>162</v>
      </c>
      <c r="AU247" s="193" t="s">
        <v>133</v>
      </c>
      <c r="AV247" s="12" t="s">
        <v>159</v>
      </c>
      <c r="AW247" s="12" t="s">
        <v>40</v>
      </c>
      <c r="AX247" s="12" t="s">
        <v>89</v>
      </c>
      <c r="AY247" s="193" t="s">
        <v>154</v>
      </c>
    </row>
    <row r="248" spans="2:65" s="1" customFormat="1" ht="25.5" customHeight="1">
      <c r="B248" s="37"/>
      <c r="C248" s="195" t="s">
        <v>312</v>
      </c>
      <c r="D248" s="195" t="s">
        <v>302</v>
      </c>
      <c r="E248" s="196" t="s">
        <v>313</v>
      </c>
      <c r="F248" s="283" t="s">
        <v>314</v>
      </c>
      <c r="G248" s="283"/>
      <c r="H248" s="283"/>
      <c r="I248" s="283"/>
      <c r="J248" s="197" t="s">
        <v>305</v>
      </c>
      <c r="K248" s="198">
        <v>6</v>
      </c>
      <c r="L248" s="284">
        <v>0</v>
      </c>
      <c r="M248" s="285"/>
      <c r="N248" s="286">
        <f>ROUND(L248*K248,2)</f>
        <v>0</v>
      </c>
      <c r="O248" s="272"/>
      <c r="P248" s="272"/>
      <c r="Q248" s="272"/>
      <c r="R248" s="39"/>
      <c r="T248" s="168" t="s">
        <v>22</v>
      </c>
      <c r="U248" s="46" t="s">
        <v>51</v>
      </c>
      <c r="V248" s="38"/>
      <c r="W248" s="169">
        <f>V248*K248</f>
        <v>0</v>
      </c>
      <c r="X248" s="169">
        <v>3.5999999999999997E-2</v>
      </c>
      <c r="Y248" s="169">
        <f>X248*K248</f>
        <v>0.21599999999999997</v>
      </c>
      <c r="Z248" s="169">
        <v>0</v>
      </c>
      <c r="AA248" s="170">
        <f>Z248*K248</f>
        <v>0</v>
      </c>
      <c r="AR248" s="21" t="s">
        <v>306</v>
      </c>
      <c r="AT248" s="21" t="s">
        <v>302</v>
      </c>
      <c r="AU248" s="21" t="s">
        <v>133</v>
      </c>
      <c r="AY248" s="21" t="s">
        <v>154</v>
      </c>
      <c r="BE248" s="107">
        <f>IF(U248="základní",N248,0)</f>
        <v>0</v>
      </c>
      <c r="BF248" s="107">
        <f>IF(U248="snížená",N248,0)</f>
        <v>0</v>
      </c>
      <c r="BG248" s="107">
        <f>IF(U248="zákl. přenesená",N248,0)</f>
        <v>0</v>
      </c>
      <c r="BH248" s="107">
        <f>IF(U248="sníž. přenesená",N248,0)</f>
        <v>0</v>
      </c>
      <c r="BI248" s="107">
        <f>IF(U248="nulová",N248,0)</f>
        <v>0</v>
      </c>
      <c r="BJ248" s="21" t="s">
        <v>133</v>
      </c>
      <c r="BK248" s="107">
        <f>ROUND(L248*K248,2)</f>
        <v>0</v>
      </c>
      <c r="BL248" s="21" t="s">
        <v>241</v>
      </c>
      <c r="BM248" s="21" t="s">
        <v>315</v>
      </c>
    </row>
    <row r="249" spans="2:65" s="1" customFormat="1" ht="25.5" customHeight="1">
      <c r="B249" s="37"/>
      <c r="C249" s="195" t="s">
        <v>316</v>
      </c>
      <c r="D249" s="195" t="s">
        <v>302</v>
      </c>
      <c r="E249" s="196" t="s">
        <v>317</v>
      </c>
      <c r="F249" s="283" t="s">
        <v>318</v>
      </c>
      <c r="G249" s="283"/>
      <c r="H249" s="283"/>
      <c r="I249" s="283"/>
      <c r="J249" s="197" t="s">
        <v>305</v>
      </c>
      <c r="K249" s="198">
        <v>4</v>
      </c>
      <c r="L249" s="284">
        <v>0</v>
      </c>
      <c r="M249" s="285"/>
      <c r="N249" s="286">
        <f>ROUND(L249*K249,2)</f>
        <v>0</v>
      </c>
      <c r="O249" s="272"/>
      <c r="P249" s="272"/>
      <c r="Q249" s="272"/>
      <c r="R249" s="39"/>
      <c r="T249" s="168" t="s">
        <v>22</v>
      </c>
      <c r="U249" s="46" t="s">
        <v>51</v>
      </c>
      <c r="V249" s="38"/>
      <c r="W249" s="169">
        <f>V249*K249</f>
        <v>0</v>
      </c>
      <c r="X249" s="169">
        <v>3.5999999999999997E-2</v>
      </c>
      <c r="Y249" s="169">
        <f>X249*K249</f>
        <v>0.14399999999999999</v>
      </c>
      <c r="Z249" s="169">
        <v>0</v>
      </c>
      <c r="AA249" s="170">
        <f>Z249*K249</f>
        <v>0</v>
      </c>
      <c r="AR249" s="21" t="s">
        <v>306</v>
      </c>
      <c r="AT249" s="21" t="s">
        <v>302</v>
      </c>
      <c r="AU249" s="21" t="s">
        <v>133</v>
      </c>
      <c r="AY249" s="21" t="s">
        <v>154</v>
      </c>
      <c r="BE249" s="107">
        <f>IF(U249="základní",N249,0)</f>
        <v>0</v>
      </c>
      <c r="BF249" s="107">
        <f>IF(U249="snížená",N249,0)</f>
        <v>0</v>
      </c>
      <c r="BG249" s="107">
        <f>IF(U249="zákl. přenesená",N249,0)</f>
        <v>0</v>
      </c>
      <c r="BH249" s="107">
        <f>IF(U249="sníž. přenesená",N249,0)</f>
        <v>0</v>
      </c>
      <c r="BI249" s="107">
        <f>IF(U249="nulová",N249,0)</f>
        <v>0</v>
      </c>
      <c r="BJ249" s="21" t="s">
        <v>133</v>
      </c>
      <c r="BK249" s="107">
        <f>ROUND(L249*K249,2)</f>
        <v>0</v>
      </c>
      <c r="BL249" s="21" t="s">
        <v>241</v>
      </c>
      <c r="BM249" s="21" t="s">
        <v>319</v>
      </c>
    </row>
    <row r="250" spans="2:65" s="1" customFormat="1" ht="25.5" customHeight="1">
      <c r="B250" s="37"/>
      <c r="C250" s="195" t="s">
        <v>320</v>
      </c>
      <c r="D250" s="195" t="s">
        <v>302</v>
      </c>
      <c r="E250" s="196" t="s">
        <v>321</v>
      </c>
      <c r="F250" s="283" t="s">
        <v>322</v>
      </c>
      <c r="G250" s="283"/>
      <c r="H250" s="283"/>
      <c r="I250" s="283"/>
      <c r="J250" s="197" t="s">
        <v>305</v>
      </c>
      <c r="K250" s="198">
        <v>2</v>
      </c>
      <c r="L250" s="284">
        <v>0</v>
      </c>
      <c r="M250" s="285"/>
      <c r="N250" s="286">
        <f>ROUND(L250*K250,2)</f>
        <v>0</v>
      </c>
      <c r="O250" s="272"/>
      <c r="P250" s="272"/>
      <c r="Q250" s="272"/>
      <c r="R250" s="39"/>
      <c r="T250" s="168" t="s">
        <v>22</v>
      </c>
      <c r="U250" s="46" t="s">
        <v>51</v>
      </c>
      <c r="V250" s="38"/>
      <c r="W250" s="169">
        <f>V250*K250</f>
        <v>0</v>
      </c>
      <c r="X250" s="169">
        <v>3.5999999999999997E-2</v>
      </c>
      <c r="Y250" s="169">
        <f>X250*K250</f>
        <v>7.1999999999999995E-2</v>
      </c>
      <c r="Z250" s="169">
        <v>0</v>
      </c>
      <c r="AA250" s="170">
        <f>Z250*K250</f>
        <v>0</v>
      </c>
      <c r="AR250" s="21" t="s">
        <v>306</v>
      </c>
      <c r="AT250" s="21" t="s">
        <v>302</v>
      </c>
      <c r="AU250" s="21" t="s">
        <v>133</v>
      </c>
      <c r="AY250" s="21" t="s">
        <v>154</v>
      </c>
      <c r="BE250" s="107">
        <f>IF(U250="základní",N250,0)</f>
        <v>0</v>
      </c>
      <c r="BF250" s="107">
        <f>IF(U250="snížená",N250,0)</f>
        <v>0</v>
      </c>
      <c r="BG250" s="107">
        <f>IF(U250="zákl. přenesená",N250,0)</f>
        <v>0</v>
      </c>
      <c r="BH250" s="107">
        <f>IF(U250="sníž. přenesená",N250,0)</f>
        <v>0</v>
      </c>
      <c r="BI250" s="107">
        <f>IF(U250="nulová",N250,0)</f>
        <v>0</v>
      </c>
      <c r="BJ250" s="21" t="s">
        <v>133</v>
      </c>
      <c r="BK250" s="107">
        <f>ROUND(L250*K250,2)</f>
        <v>0</v>
      </c>
      <c r="BL250" s="21" t="s">
        <v>241</v>
      </c>
      <c r="BM250" s="21" t="s">
        <v>323</v>
      </c>
    </row>
    <row r="251" spans="2:65" s="1" customFormat="1" ht="38.25" customHeight="1">
      <c r="B251" s="37"/>
      <c r="C251" s="164" t="s">
        <v>324</v>
      </c>
      <c r="D251" s="164" t="s">
        <v>155</v>
      </c>
      <c r="E251" s="165" t="s">
        <v>325</v>
      </c>
      <c r="F251" s="269" t="s">
        <v>326</v>
      </c>
      <c r="G251" s="269"/>
      <c r="H251" s="269"/>
      <c r="I251" s="269"/>
      <c r="J251" s="166" t="s">
        <v>305</v>
      </c>
      <c r="K251" s="167">
        <v>10</v>
      </c>
      <c r="L251" s="270">
        <v>0</v>
      </c>
      <c r="M251" s="271"/>
      <c r="N251" s="272">
        <f>ROUND(L251*K251,2)</f>
        <v>0</v>
      </c>
      <c r="O251" s="272"/>
      <c r="P251" s="272"/>
      <c r="Q251" s="272"/>
      <c r="R251" s="39"/>
      <c r="T251" s="168" t="s">
        <v>22</v>
      </c>
      <c r="U251" s="46" t="s">
        <v>51</v>
      </c>
      <c r="V251" s="38"/>
      <c r="W251" s="169">
        <f>V251*K251</f>
        <v>0</v>
      </c>
      <c r="X251" s="169">
        <v>0</v>
      </c>
      <c r="Y251" s="169">
        <f>X251*K251</f>
        <v>0</v>
      </c>
      <c r="Z251" s="169">
        <v>0</v>
      </c>
      <c r="AA251" s="170">
        <f>Z251*K251</f>
        <v>0</v>
      </c>
      <c r="AR251" s="21" t="s">
        <v>241</v>
      </c>
      <c r="AT251" s="21" t="s">
        <v>155</v>
      </c>
      <c r="AU251" s="21" t="s">
        <v>133</v>
      </c>
      <c r="AY251" s="21" t="s">
        <v>154</v>
      </c>
      <c r="BE251" s="107">
        <f>IF(U251="základní",N251,0)</f>
        <v>0</v>
      </c>
      <c r="BF251" s="107">
        <f>IF(U251="snížená",N251,0)</f>
        <v>0</v>
      </c>
      <c r="BG251" s="107">
        <f>IF(U251="zákl. přenesená",N251,0)</f>
        <v>0</v>
      </c>
      <c r="BH251" s="107">
        <f>IF(U251="sníž. přenesená",N251,0)</f>
        <v>0</v>
      </c>
      <c r="BI251" s="107">
        <f>IF(U251="nulová",N251,0)</f>
        <v>0</v>
      </c>
      <c r="BJ251" s="21" t="s">
        <v>133</v>
      </c>
      <c r="BK251" s="107">
        <f>ROUND(L251*K251,2)</f>
        <v>0</v>
      </c>
      <c r="BL251" s="21" t="s">
        <v>241</v>
      </c>
      <c r="BM251" s="21" t="s">
        <v>327</v>
      </c>
    </row>
    <row r="252" spans="2:65" s="10" customFormat="1" ht="16.5" customHeight="1">
      <c r="B252" s="171"/>
      <c r="C252" s="172"/>
      <c r="D252" s="172"/>
      <c r="E252" s="173" t="s">
        <v>22</v>
      </c>
      <c r="F252" s="273" t="s">
        <v>164</v>
      </c>
      <c r="G252" s="274"/>
      <c r="H252" s="274"/>
      <c r="I252" s="274"/>
      <c r="J252" s="172"/>
      <c r="K252" s="173" t="s">
        <v>22</v>
      </c>
      <c r="L252" s="172"/>
      <c r="M252" s="172"/>
      <c r="N252" s="172"/>
      <c r="O252" s="172"/>
      <c r="P252" s="172"/>
      <c r="Q252" s="172"/>
      <c r="R252" s="174"/>
      <c r="T252" s="175"/>
      <c r="U252" s="172"/>
      <c r="V252" s="172"/>
      <c r="W252" s="172"/>
      <c r="X252" s="172"/>
      <c r="Y252" s="172"/>
      <c r="Z252" s="172"/>
      <c r="AA252" s="176"/>
      <c r="AT252" s="177" t="s">
        <v>162</v>
      </c>
      <c r="AU252" s="177" t="s">
        <v>133</v>
      </c>
      <c r="AV252" s="10" t="s">
        <v>89</v>
      </c>
      <c r="AW252" s="10" t="s">
        <v>40</v>
      </c>
      <c r="AX252" s="10" t="s">
        <v>84</v>
      </c>
      <c r="AY252" s="177" t="s">
        <v>154</v>
      </c>
    </row>
    <row r="253" spans="2:65" s="11" customFormat="1" ht="16.5" customHeight="1">
      <c r="B253" s="178"/>
      <c r="C253" s="179"/>
      <c r="D253" s="179"/>
      <c r="E253" s="180" t="s">
        <v>22</v>
      </c>
      <c r="F253" s="275" t="s">
        <v>198</v>
      </c>
      <c r="G253" s="276"/>
      <c r="H253" s="276"/>
      <c r="I253" s="276"/>
      <c r="J253" s="179"/>
      <c r="K253" s="181">
        <v>6</v>
      </c>
      <c r="L253" s="179"/>
      <c r="M253" s="179"/>
      <c r="N253" s="179"/>
      <c r="O253" s="179"/>
      <c r="P253" s="179"/>
      <c r="Q253" s="179"/>
      <c r="R253" s="182"/>
      <c r="T253" s="183"/>
      <c r="U253" s="179"/>
      <c r="V253" s="179"/>
      <c r="W253" s="179"/>
      <c r="X253" s="179"/>
      <c r="Y253" s="179"/>
      <c r="Z253" s="179"/>
      <c r="AA253" s="184"/>
      <c r="AT253" s="185" t="s">
        <v>162</v>
      </c>
      <c r="AU253" s="185" t="s">
        <v>133</v>
      </c>
      <c r="AV253" s="11" t="s">
        <v>133</v>
      </c>
      <c r="AW253" s="11" t="s">
        <v>40</v>
      </c>
      <c r="AX253" s="11" t="s">
        <v>84</v>
      </c>
      <c r="AY253" s="185" t="s">
        <v>154</v>
      </c>
    </row>
    <row r="254" spans="2:65" s="10" customFormat="1" ht="16.5" customHeight="1">
      <c r="B254" s="171"/>
      <c r="C254" s="172"/>
      <c r="D254" s="172"/>
      <c r="E254" s="173" t="s">
        <v>22</v>
      </c>
      <c r="F254" s="277" t="s">
        <v>166</v>
      </c>
      <c r="G254" s="278"/>
      <c r="H254" s="278"/>
      <c r="I254" s="278"/>
      <c r="J254" s="172"/>
      <c r="K254" s="173" t="s">
        <v>22</v>
      </c>
      <c r="L254" s="172"/>
      <c r="M254" s="172"/>
      <c r="N254" s="172"/>
      <c r="O254" s="172"/>
      <c r="P254" s="172"/>
      <c r="Q254" s="172"/>
      <c r="R254" s="174"/>
      <c r="T254" s="175"/>
      <c r="U254" s="172"/>
      <c r="V254" s="172"/>
      <c r="W254" s="172"/>
      <c r="X254" s="172"/>
      <c r="Y254" s="172"/>
      <c r="Z254" s="172"/>
      <c r="AA254" s="176"/>
      <c r="AT254" s="177" t="s">
        <v>162</v>
      </c>
      <c r="AU254" s="177" t="s">
        <v>133</v>
      </c>
      <c r="AV254" s="10" t="s">
        <v>89</v>
      </c>
      <c r="AW254" s="10" t="s">
        <v>40</v>
      </c>
      <c r="AX254" s="10" t="s">
        <v>84</v>
      </c>
      <c r="AY254" s="177" t="s">
        <v>154</v>
      </c>
    </row>
    <row r="255" spans="2:65" s="11" customFormat="1" ht="16.5" customHeight="1">
      <c r="B255" s="178"/>
      <c r="C255" s="179"/>
      <c r="D255" s="179"/>
      <c r="E255" s="180" t="s">
        <v>22</v>
      </c>
      <c r="F255" s="275" t="s">
        <v>159</v>
      </c>
      <c r="G255" s="276"/>
      <c r="H255" s="276"/>
      <c r="I255" s="276"/>
      <c r="J255" s="179"/>
      <c r="K255" s="181">
        <v>4</v>
      </c>
      <c r="L255" s="179"/>
      <c r="M255" s="179"/>
      <c r="N255" s="179"/>
      <c r="O255" s="179"/>
      <c r="P255" s="179"/>
      <c r="Q255" s="179"/>
      <c r="R255" s="182"/>
      <c r="T255" s="183"/>
      <c r="U255" s="179"/>
      <c r="V255" s="179"/>
      <c r="W255" s="179"/>
      <c r="X255" s="179"/>
      <c r="Y255" s="179"/>
      <c r="Z255" s="179"/>
      <c r="AA255" s="184"/>
      <c r="AT255" s="185" t="s">
        <v>162</v>
      </c>
      <c r="AU255" s="185" t="s">
        <v>133</v>
      </c>
      <c r="AV255" s="11" t="s">
        <v>133</v>
      </c>
      <c r="AW255" s="11" t="s">
        <v>40</v>
      </c>
      <c r="AX255" s="11" t="s">
        <v>84</v>
      </c>
      <c r="AY255" s="185" t="s">
        <v>154</v>
      </c>
    </row>
    <row r="256" spans="2:65" s="12" customFormat="1" ht="16.5" customHeight="1">
      <c r="B256" s="186"/>
      <c r="C256" s="187"/>
      <c r="D256" s="187"/>
      <c r="E256" s="188" t="s">
        <v>22</v>
      </c>
      <c r="F256" s="279" t="s">
        <v>170</v>
      </c>
      <c r="G256" s="280"/>
      <c r="H256" s="280"/>
      <c r="I256" s="280"/>
      <c r="J256" s="187"/>
      <c r="K256" s="189">
        <v>10</v>
      </c>
      <c r="L256" s="187"/>
      <c r="M256" s="187"/>
      <c r="N256" s="187"/>
      <c r="O256" s="187"/>
      <c r="P256" s="187"/>
      <c r="Q256" s="187"/>
      <c r="R256" s="190"/>
      <c r="T256" s="191"/>
      <c r="U256" s="187"/>
      <c r="V256" s="187"/>
      <c r="W256" s="187"/>
      <c r="X256" s="187"/>
      <c r="Y256" s="187"/>
      <c r="Z256" s="187"/>
      <c r="AA256" s="192"/>
      <c r="AT256" s="193" t="s">
        <v>162</v>
      </c>
      <c r="AU256" s="193" t="s">
        <v>133</v>
      </c>
      <c r="AV256" s="12" t="s">
        <v>159</v>
      </c>
      <c r="AW256" s="12" t="s">
        <v>40</v>
      </c>
      <c r="AX256" s="12" t="s">
        <v>89</v>
      </c>
      <c r="AY256" s="193" t="s">
        <v>154</v>
      </c>
    </row>
    <row r="257" spans="2:65" s="1" customFormat="1" ht="38.25" customHeight="1">
      <c r="B257" s="37"/>
      <c r="C257" s="195" t="s">
        <v>328</v>
      </c>
      <c r="D257" s="195" t="s">
        <v>302</v>
      </c>
      <c r="E257" s="196" t="s">
        <v>329</v>
      </c>
      <c r="F257" s="283" t="s">
        <v>330</v>
      </c>
      <c r="G257" s="283"/>
      <c r="H257" s="283"/>
      <c r="I257" s="283"/>
      <c r="J257" s="197" t="s">
        <v>331</v>
      </c>
      <c r="K257" s="198">
        <v>6</v>
      </c>
      <c r="L257" s="284">
        <v>0</v>
      </c>
      <c r="M257" s="285"/>
      <c r="N257" s="286">
        <f>ROUND(L257*K257,2)</f>
        <v>0</v>
      </c>
      <c r="O257" s="272"/>
      <c r="P257" s="272"/>
      <c r="Q257" s="272"/>
      <c r="R257" s="39"/>
      <c r="T257" s="168" t="s">
        <v>22</v>
      </c>
      <c r="U257" s="46" t="s">
        <v>51</v>
      </c>
      <c r="V257" s="38"/>
      <c r="W257" s="169">
        <f>V257*K257</f>
        <v>0</v>
      </c>
      <c r="X257" s="169">
        <v>3.0000000000000001E-3</v>
      </c>
      <c r="Y257" s="169">
        <f>X257*K257</f>
        <v>1.8000000000000002E-2</v>
      </c>
      <c r="Z257" s="169">
        <v>0</v>
      </c>
      <c r="AA257" s="170">
        <f>Z257*K257</f>
        <v>0</v>
      </c>
      <c r="AR257" s="21" t="s">
        <v>306</v>
      </c>
      <c r="AT257" s="21" t="s">
        <v>302</v>
      </c>
      <c r="AU257" s="21" t="s">
        <v>133</v>
      </c>
      <c r="AY257" s="21" t="s">
        <v>154</v>
      </c>
      <c r="BE257" s="107">
        <f>IF(U257="základní",N257,0)</f>
        <v>0</v>
      </c>
      <c r="BF257" s="107">
        <f>IF(U257="snížená",N257,0)</f>
        <v>0</v>
      </c>
      <c r="BG257" s="107">
        <f>IF(U257="zákl. přenesená",N257,0)</f>
        <v>0</v>
      </c>
      <c r="BH257" s="107">
        <f>IF(U257="sníž. přenesená",N257,0)</f>
        <v>0</v>
      </c>
      <c r="BI257" s="107">
        <f>IF(U257="nulová",N257,0)</f>
        <v>0</v>
      </c>
      <c r="BJ257" s="21" t="s">
        <v>133</v>
      </c>
      <c r="BK257" s="107">
        <f>ROUND(L257*K257,2)</f>
        <v>0</v>
      </c>
      <c r="BL257" s="21" t="s">
        <v>241</v>
      </c>
      <c r="BM257" s="21" t="s">
        <v>332</v>
      </c>
    </row>
    <row r="258" spans="2:65" s="1" customFormat="1" ht="38.25" customHeight="1">
      <c r="B258" s="37"/>
      <c r="C258" s="195" t="s">
        <v>306</v>
      </c>
      <c r="D258" s="195" t="s">
        <v>302</v>
      </c>
      <c r="E258" s="196" t="s">
        <v>333</v>
      </c>
      <c r="F258" s="283" t="s">
        <v>334</v>
      </c>
      <c r="G258" s="283"/>
      <c r="H258" s="283"/>
      <c r="I258" s="283"/>
      <c r="J258" s="197" t="s">
        <v>331</v>
      </c>
      <c r="K258" s="198">
        <v>4</v>
      </c>
      <c r="L258" s="284">
        <v>0</v>
      </c>
      <c r="M258" s="285"/>
      <c r="N258" s="286">
        <f>ROUND(L258*K258,2)</f>
        <v>0</v>
      </c>
      <c r="O258" s="272"/>
      <c r="P258" s="272"/>
      <c r="Q258" s="272"/>
      <c r="R258" s="39"/>
      <c r="T258" s="168" t="s">
        <v>22</v>
      </c>
      <c r="U258" s="46" t="s">
        <v>51</v>
      </c>
      <c r="V258" s="38"/>
      <c r="W258" s="169">
        <f>V258*K258</f>
        <v>0</v>
      </c>
      <c r="X258" s="169">
        <v>3.0000000000000001E-3</v>
      </c>
      <c r="Y258" s="169">
        <f>X258*K258</f>
        <v>1.2E-2</v>
      </c>
      <c r="Z258" s="169">
        <v>0</v>
      </c>
      <c r="AA258" s="170">
        <f>Z258*K258</f>
        <v>0</v>
      </c>
      <c r="AR258" s="21" t="s">
        <v>306</v>
      </c>
      <c r="AT258" s="21" t="s">
        <v>302</v>
      </c>
      <c r="AU258" s="21" t="s">
        <v>133</v>
      </c>
      <c r="AY258" s="21" t="s">
        <v>154</v>
      </c>
      <c r="BE258" s="107">
        <f>IF(U258="základní",N258,0)</f>
        <v>0</v>
      </c>
      <c r="BF258" s="107">
        <f>IF(U258="snížená",N258,0)</f>
        <v>0</v>
      </c>
      <c r="BG258" s="107">
        <f>IF(U258="zákl. přenesená",N258,0)</f>
        <v>0</v>
      </c>
      <c r="BH258" s="107">
        <f>IF(U258="sníž. přenesená",N258,0)</f>
        <v>0</v>
      </c>
      <c r="BI258" s="107">
        <f>IF(U258="nulová",N258,0)</f>
        <v>0</v>
      </c>
      <c r="BJ258" s="21" t="s">
        <v>133</v>
      </c>
      <c r="BK258" s="107">
        <f>ROUND(L258*K258,2)</f>
        <v>0</v>
      </c>
      <c r="BL258" s="21" t="s">
        <v>241</v>
      </c>
      <c r="BM258" s="21" t="s">
        <v>335</v>
      </c>
    </row>
    <row r="259" spans="2:65" s="1" customFormat="1" ht="25.5" customHeight="1">
      <c r="B259" s="37"/>
      <c r="C259" s="164" t="s">
        <v>336</v>
      </c>
      <c r="D259" s="164" t="s">
        <v>155</v>
      </c>
      <c r="E259" s="165" t="s">
        <v>337</v>
      </c>
      <c r="F259" s="269" t="s">
        <v>338</v>
      </c>
      <c r="G259" s="269"/>
      <c r="H259" s="269"/>
      <c r="I259" s="269"/>
      <c r="J259" s="166" t="s">
        <v>295</v>
      </c>
      <c r="K259" s="194">
        <v>0</v>
      </c>
      <c r="L259" s="270">
        <v>0</v>
      </c>
      <c r="M259" s="271"/>
      <c r="N259" s="272">
        <f>ROUND(L259*K259,2)</f>
        <v>0</v>
      </c>
      <c r="O259" s="272"/>
      <c r="P259" s="272"/>
      <c r="Q259" s="272"/>
      <c r="R259" s="39"/>
      <c r="T259" s="168" t="s">
        <v>22</v>
      </c>
      <c r="U259" s="46" t="s">
        <v>51</v>
      </c>
      <c r="V259" s="38"/>
      <c r="W259" s="169">
        <f>V259*K259</f>
        <v>0</v>
      </c>
      <c r="X259" s="169">
        <v>0</v>
      </c>
      <c r="Y259" s="169">
        <f>X259*K259</f>
        <v>0</v>
      </c>
      <c r="Z259" s="169">
        <v>0</v>
      </c>
      <c r="AA259" s="170">
        <f>Z259*K259</f>
        <v>0</v>
      </c>
      <c r="AR259" s="21" t="s">
        <v>241</v>
      </c>
      <c r="AT259" s="21" t="s">
        <v>155</v>
      </c>
      <c r="AU259" s="21" t="s">
        <v>133</v>
      </c>
      <c r="AY259" s="21" t="s">
        <v>154</v>
      </c>
      <c r="BE259" s="107">
        <f>IF(U259="základní",N259,0)</f>
        <v>0</v>
      </c>
      <c r="BF259" s="107">
        <f>IF(U259="snížená",N259,0)</f>
        <v>0</v>
      </c>
      <c r="BG259" s="107">
        <f>IF(U259="zákl. přenesená",N259,0)</f>
        <v>0</v>
      </c>
      <c r="BH259" s="107">
        <f>IF(U259="sníž. přenesená",N259,0)</f>
        <v>0</v>
      </c>
      <c r="BI259" s="107">
        <f>IF(U259="nulová",N259,0)</f>
        <v>0</v>
      </c>
      <c r="BJ259" s="21" t="s">
        <v>133</v>
      </c>
      <c r="BK259" s="107">
        <f>ROUND(L259*K259,2)</f>
        <v>0</v>
      </c>
      <c r="BL259" s="21" t="s">
        <v>241</v>
      </c>
      <c r="BM259" s="21" t="s">
        <v>339</v>
      </c>
    </row>
    <row r="260" spans="2:65" s="9" customFormat="1" ht="29.85" customHeight="1">
      <c r="B260" s="153"/>
      <c r="C260" s="154"/>
      <c r="D260" s="163" t="s">
        <v>121</v>
      </c>
      <c r="E260" s="163"/>
      <c r="F260" s="163"/>
      <c r="G260" s="163"/>
      <c r="H260" s="163"/>
      <c r="I260" s="163"/>
      <c r="J260" s="163"/>
      <c r="K260" s="163"/>
      <c r="L260" s="163"/>
      <c r="M260" s="163"/>
      <c r="N260" s="292">
        <f>BK260</f>
        <v>0</v>
      </c>
      <c r="O260" s="293"/>
      <c r="P260" s="293"/>
      <c r="Q260" s="293"/>
      <c r="R260" s="156"/>
      <c r="T260" s="157"/>
      <c r="U260" s="154"/>
      <c r="V260" s="154"/>
      <c r="W260" s="158">
        <f>SUM(W261:W270)</f>
        <v>0</v>
      </c>
      <c r="X260" s="154"/>
      <c r="Y260" s="158">
        <f>SUM(Y261:Y270)</f>
        <v>1.77024E-2</v>
      </c>
      <c r="Z260" s="154"/>
      <c r="AA260" s="159">
        <f>SUM(AA261:AA270)</f>
        <v>5.8680000000000003E-2</v>
      </c>
      <c r="AR260" s="160" t="s">
        <v>133</v>
      </c>
      <c r="AT260" s="161" t="s">
        <v>83</v>
      </c>
      <c r="AU260" s="161" t="s">
        <v>89</v>
      </c>
      <c r="AY260" s="160" t="s">
        <v>154</v>
      </c>
      <c r="BK260" s="162">
        <f>SUM(BK261:BK270)</f>
        <v>0</v>
      </c>
    </row>
    <row r="261" spans="2:65" s="1" customFormat="1" ht="25.5" customHeight="1">
      <c r="B261" s="37"/>
      <c r="C261" s="164" t="s">
        <v>340</v>
      </c>
      <c r="D261" s="164" t="s">
        <v>155</v>
      </c>
      <c r="E261" s="165" t="s">
        <v>341</v>
      </c>
      <c r="F261" s="269" t="s">
        <v>342</v>
      </c>
      <c r="G261" s="269"/>
      <c r="H261" s="269"/>
      <c r="I261" s="269"/>
      <c r="J261" s="166" t="s">
        <v>158</v>
      </c>
      <c r="K261" s="167">
        <v>0.72</v>
      </c>
      <c r="L261" s="270">
        <v>0</v>
      </c>
      <c r="M261" s="271"/>
      <c r="N261" s="272">
        <f>ROUND(L261*K261,2)</f>
        <v>0</v>
      </c>
      <c r="O261" s="272"/>
      <c r="P261" s="272"/>
      <c r="Q261" s="272"/>
      <c r="R261" s="39"/>
      <c r="T261" s="168" t="s">
        <v>22</v>
      </c>
      <c r="U261" s="46" t="s">
        <v>51</v>
      </c>
      <c r="V261" s="38"/>
      <c r="W261" s="169">
        <f>V261*K261</f>
        <v>0</v>
      </c>
      <c r="X261" s="169">
        <v>0</v>
      </c>
      <c r="Y261" s="169">
        <f>X261*K261</f>
        <v>0</v>
      </c>
      <c r="Z261" s="169">
        <v>8.1500000000000003E-2</v>
      </c>
      <c r="AA261" s="170">
        <f>Z261*K261</f>
        <v>5.8680000000000003E-2</v>
      </c>
      <c r="AR261" s="21" t="s">
        <v>241</v>
      </c>
      <c r="AT261" s="21" t="s">
        <v>155</v>
      </c>
      <c r="AU261" s="21" t="s">
        <v>133</v>
      </c>
      <c r="AY261" s="21" t="s">
        <v>154</v>
      </c>
      <c r="BE261" s="107">
        <f>IF(U261="základní",N261,0)</f>
        <v>0</v>
      </c>
      <c r="BF261" s="107">
        <f>IF(U261="snížená",N261,0)</f>
        <v>0</v>
      </c>
      <c r="BG261" s="107">
        <f>IF(U261="zákl. přenesená",N261,0)</f>
        <v>0</v>
      </c>
      <c r="BH261" s="107">
        <f>IF(U261="sníž. přenesená",N261,0)</f>
        <v>0</v>
      </c>
      <c r="BI261" s="107">
        <f>IF(U261="nulová",N261,0)</f>
        <v>0</v>
      </c>
      <c r="BJ261" s="21" t="s">
        <v>133</v>
      </c>
      <c r="BK261" s="107">
        <f>ROUND(L261*K261,2)</f>
        <v>0</v>
      </c>
      <c r="BL261" s="21" t="s">
        <v>241</v>
      </c>
      <c r="BM261" s="21" t="s">
        <v>343</v>
      </c>
    </row>
    <row r="262" spans="2:65" s="10" customFormat="1" ht="16.5" customHeight="1">
      <c r="B262" s="171"/>
      <c r="C262" s="172"/>
      <c r="D262" s="172"/>
      <c r="E262" s="173" t="s">
        <v>22</v>
      </c>
      <c r="F262" s="273" t="s">
        <v>168</v>
      </c>
      <c r="G262" s="274"/>
      <c r="H262" s="274"/>
      <c r="I262" s="274"/>
      <c r="J262" s="172"/>
      <c r="K262" s="173" t="s">
        <v>22</v>
      </c>
      <c r="L262" s="172"/>
      <c r="M262" s="172"/>
      <c r="N262" s="172"/>
      <c r="O262" s="172"/>
      <c r="P262" s="172"/>
      <c r="Q262" s="172"/>
      <c r="R262" s="174"/>
      <c r="T262" s="175"/>
      <c r="U262" s="172"/>
      <c r="V262" s="172"/>
      <c r="W262" s="172"/>
      <c r="X262" s="172"/>
      <c r="Y262" s="172"/>
      <c r="Z262" s="172"/>
      <c r="AA262" s="176"/>
      <c r="AT262" s="177" t="s">
        <v>162</v>
      </c>
      <c r="AU262" s="177" t="s">
        <v>133</v>
      </c>
      <c r="AV262" s="10" t="s">
        <v>89</v>
      </c>
      <c r="AW262" s="10" t="s">
        <v>40</v>
      </c>
      <c r="AX262" s="10" t="s">
        <v>84</v>
      </c>
      <c r="AY262" s="177" t="s">
        <v>154</v>
      </c>
    </row>
    <row r="263" spans="2:65" s="11" customFormat="1" ht="16.5" customHeight="1">
      <c r="B263" s="178"/>
      <c r="C263" s="179"/>
      <c r="D263" s="179"/>
      <c r="E263" s="180" t="s">
        <v>22</v>
      </c>
      <c r="F263" s="275" t="s">
        <v>344</v>
      </c>
      <c r="G263" s="276"/>
      <c r="H263" s="276"/>
      <c r="I263" s="276"/>
      <c r="J263" s="179"/>
      <c r="K263" s="181">
        <v>0.72</v>
      </c>
      <c r="L263" s="179"/>
      <c r="M263" s="179"/>
      <c r="N263" s="179"/>
      <c r="O263" s="179"/>
      <c r="P263" s="179"/>
      <c r="Q263" s="179"/>
      <c r="R263" s="182"/>
      <c r="T263" s="183"/>
      <c r="U263" s="179"/>
      <c r="V263" s="179"/>
      <c r="W263" s="179"/>
      <c r="X263" s="179"/>
      <c r="Y263" s="179"/>
      <c r="Z263" s="179"/>
      <c r="AA263" s="184"/>
      <c r="AT263" s="185" t="s">
        <v>162</v>
      </c>
      <c r="AU263" s="185" t="s">
        <v>133</v>
      </c>
      <c r="AV263" s="11" t="s">
        <v>133</v>
      </c>
      <c r="AW263" s="11" t="s">
        <v>40</v>
      </c>
      <c r="AX263" s="11" t="s">
        <v>89</v>
      </c>
      <c r="AY263" s="185" t="s">
        <v>154</v>
      </c>
    </row>
    <row r="264" spans="2:65" s="1" customFormat="1" ht="38.25" customHeight="1">
      <c r="B264" s="37"/>
      <c r="C264" s="164" t="s">
        <v>345</v>
      </c>
      <c r="D264" s="164" t="s">
        <v>155</v>
      </c>
      <c r="E264" s="165" t="s">
        <v>346</v>
      </c>
      <c r="F264" s="269" t="s">
        <v>347</v>
      </c>
      <c r="G264" s="269"/>
      <c r="H264" s="269"/>
      <c r="I264" s="269"/>
      <c r="J264" s="166" t="s">
        <v>181</v>
      </c>
      <c r="K264" s="167">
        <v>2.4</v>
      </c>
      <c r="L264" s="270">
        <v>0</v>
      </c>
      <c r="M264" s="271"/>
      <c r="N264" s="272">
        <f>ROUND(L264*K264,2)</f>
        <v>0</v>
      </c>
      <c r="O264" s="272"/>
      <c r="P264" s="272"/>
      <c r="Q264" s="272"/>
      <c r="R264" s="39"/>
      <c r="T264" s="168" t="s">
        <v>22</v>
      </c>
      <c r="U264" s="46" t="s">
        <v>51</v>
      </c>
      <c r="V264" s="38"/>
      <c r="W264" s="169">
        <f>V264*K264</f>
        <v>0</v>
      </c>
      <c r="X264" s="169">
        <v>1.0399999999999999E-3</v>
      </c>
      <c r="Y264" s="169">
        <f>X264*K264</f>
        <v>2.4959999999999995E-3</v>
      </c>
      <c r="Z264" s="169">
        <v>0</v>
      </c>
      <c r="AA264" s="170">
        <f>Z264*K264</f>
        <v>0</v>
      </c>
      <c r="AR264" s="21" t="s">
        <v>241</v>
      </c>
      <c r="AT264" s="21" t="s">
        <v>155</v>
      </c>
      <c r="AU264" s="21" t="s">
        <v>133</v>
      </c>
      <c r="AY264" s="21" t="s">
        <v>154</v>
      </c>
      <c r="BE264" s="107">
        <f>IF(U264="základní",N264,0)</f>
        <v>0</v>
      </c>
      <c r="BF264" s="107">
        <f>IF(U264="snížená",N264,0)</f>
        <v>0</v>
      </c>
      <c r="BG264" s="107">
        <f>IF(U264="zákl. přenesená",N264,0)</f>
        <v>0</v>
      </c>
      <c r="BH264" s="107">
        <f>IF(U264="sníž. přenesená",N264,0)</f>
        <v>0</v>
      </c>
      <c r="BI264" s="107">
        <f>IF(U264="nulová",N264,0)</f>
        <v>0</v>
      </c>
      <c r="BJ264" s="21" t="s">
        <v>133</v>
      </c>
      <c r="BK264" s="107">
        <f>ROUND(L264*K264,2)</f>
        <v>0</v>
      </c>
      <c r="BL264" s="21" t="s">
        <v>241</v>
      </c>
      <c r="BM264" s="21" t="s">
        <v>348</v>
      </c>
    </row>
    <row r="265" spans="2:65" s="10" customFormat="1" ht="16.5" customHeight="1">
      <c r="B265" s="171"/>
      <c r="C265" s="172"/>
      <c r="D265" s="172"/>
      <c r="E265" s="173" t="s">
        <v>22</v>
      </c>
      <c r="F265" s="273" t="s">
        <v>168</v>
      </c>
      <c r="G265" s="274"/>
      <c r="H265" s="274"/>
      <c r="I265" s="274"/>
      <c r="J265" s="172"/>
      <c r="K265" s="173" t="s">
        <v>22</v>
      </c>
      <c r="L265" s="172"/>
      <c r="M265" s="172"/>
      <c r="N265" s="172"/>
      <c r="O265" s="172"/>
      <c r="P265" s="172"/>
      <c r="Q265" s="172"/>
      <c r="R265" s="174"/>
      <c r="T265" s="175"/>
      <c r="U265" s="172"/>
      <c r="V265" s="172"/>
      <c r="W265" s="172"/>
      <c r="X265" s="172"/>
      <c r="Y265" s="172"/>
      <c r="Z265" s="172"/>
      <c r="AA265" s="176"/>
      <c r="AT265" s="177" t="s">
        <v>162</v>
      </c>
      <c r="AU265" s="177" t="s">
        <v>133</v>
      </c>
      <c r="AV265" s="10" t="s">
        <v>89</v>
      </c>
      <c r="AW265" s="10" t="s">
        <v>40</v>
      </c>
      <c r="AX265" s="10" t="s">
        <v>84</v>
      </c>
      <c r="AY265" s="177" t="s">
        <v>154</v>
      </c>
    </row>
    <row r="266" spans="2:65" s="11" customFormat="1" ht="16.5" customHeight="1">
      <c r="B266" s="178"/>
      <c r="C266" s="179"/>
      <c r="D266" s="179"/>
      <c r="E266" s="180" t="s">
        <v>22</v>
      </c>
      <c r="F266" s="275" t="s">
        <v>349</v>
      </c>
      <c r="G266" s="276"/>
      <c r="H266" s="276"/>
      <c r="I266" s="276"/>
      <c r="J266" s="179"/>
      <c r="K266" s="181">
        <v>2.4</v>
      </c>
      <c r="L266" s="179"/>
      <c r="M266" s="179"/>
      <c r="N266" s="179"/>
      <c r="O266" s="179"/>
      <c r="P266" s="179"/>
      <c r="Q266" s="179"/>
      <c r="R266" s="182"/>
      <c r="T266" s="183"/>
      <c r="U266" s="179"/>
      <c r="V266" s="179"/>
      <c r="W266" s="179"/>
      <c r="X266" s="179"/>
      <c r="Y266" s="179"/>
      <c r="Z266" s="179"/>
      <c r="AA266" s="184"/>
      <c r="AT266" s="185" t="s">
        <v>162</v>
      </c>
      <c r="AU266" s="185" t="s">
        <v>133</v>
      </c>
      <c r="AV266" s="11" t="s">
        <v>133</v>
      </c>
      <c r="AW266" s="11" t="s">
        <v>40</v>
      </c>
      <c r="AX266" s="11" t="s">
        <v>89</v>
      </c>
      <c r="AY266" s="185" t="s">
        <v>154</v>
      </c>
    </row>
    <row r="267" spans="2:65" s="1" customFormat="1" ht="38.25" customHeight="1">
      <c r="B267" s="37"/>
      <c r="C267" s="195" t="s">
        <v>350</v>
      </c>
      <c r="D267" s="195" t="s">
        <v>302</v>
      </c>
      <c r="E267" s="196" t="s">
        <v>351</v>
      </c>
      <c r="F267" s="283" t="s">
        <v>352</v>
      </c>
      <c r="G267" s="283"/>
      <c r="H267" s="283"/>
      <c r="I267" s="283"/>
      <c r="J267" s="197" t="s">
        <v>158</v>
      </c>
      <c r="K267" s="198">
        <v>0.79200000000000004</v>
      </c>
      <c r="L267" s="284">
        <v>0</v>
      </c>
      <c r="M267" s="285"/>
      <c r="N267" s="286">
        <f>ROUND(L267*K267,2)</f>
        <v>0</v>
      </c>
      <c r="O267" s="272"/>
      <c r="P267" s="272"/>
      <c r="Q267" s="272"/>
      <c r="R267" s="39"/>
      <c r="T267" s="168" t="s">
        <v>22</v>
      </c>
      <c r="U267" s="46" t="s">
        <v>51</v>
      </c>
      <c r="V267" s="38"/>
      <c r="W267" s="169">
        <f>V267*K267</f>
        <v>0</v>
      </c>
      <c r="X267" s="169">
        <v>1.9199999999999998E-2</v>
      </c>
      <c r="Y267" s="169">
        <f>X267*K267</f>
        <v>1.52064E-2</v>
      </c>
      <c r="Z267" s="169">
        <v>0</v>
      </c>
      <c r="AA267" s="170">
        <f>Z267*K267</f>
        <v>0</v>
      </c>
      <c r="AR267" s="21" t="s">
        <v>306</v>
      </c>
      <c r="AT267" s="21" t="s">
        <v>302</v>
      </c>
      <c r="AU267" s="21" t="s">
        <v>133</v>
      </c>
      <c r="AY267" s="21" t="s">
        <v>154</v>
      </c>
      <c r="BE267" s="107">
        <f>IF(U267="základní",N267,0)</f>
        <v>0</v>
      </c>
      <c r="BF267" s="107">
        <f>IF(U267="snížená",N267,0)</f>
        <v>0</v>
      </c>
      <c r="BG267" s="107">
        <f>IF(U267="zákl. přenesená",N267,0)</f>
        <v>0</v>
      </c>
      <c r="BH267" s="107">
        <f>IF(U267="sníž. přenesená",N267,0)</f>
        <v>0</v>
      </c>
      <c r="BI267" s="107">
        <f>IF(U267="nulová",N267,0)</f>
        <v>0</v>
      </c>
      <c r="BJ267" s="21" t="s">
        <v>133</v>
      </c>
      <c r="BK267" s="107">
        <f>ROUND(L267*K267,2)</f>
        <v>0</v>
      </c>
      <c r="BL267" s="21" t="s">
        <v>241</v>
      </c>
      <c r="BM267" s="21" t="s">
        <v>353</v>
      </c>
    </row>
    <row r="268" spans="2:65" s="10" customFormat="1" ht="16.5" customHeight="1">
      <c r="B268" s="171"/>
      <c r="C268" s="172"/>
      <c r="D268" s="172"/>
      <c r="E268" s="173" t="s">
        <v>22</v>
      </c>
      <c r="F268" s="273" t="s">
        <v>168</v>
      </c>
      <c r="G268" s="274"/>
      <c r="H268" s="274"/>
      <c r="I268" s="274"/>
      <c r="J268" s="172"/>
      <c r="K268" s="173" t="s">
        <v>22</v>
      </c>
      <c r="L268" s="172"/>
      <c r="M268" s="172"/>
      <c r="N268" s="172"/>
      <c r="O268" s="172"/>
      <c r="P268" s="172"/>
      <c r="Q268" s="172"/>
      <c r="R268" s="174"/>
      <c r="T268" s="175"/>
      <c r="U268" s="172"/>
      <c r="V268" s="172"/>
      <c r="W268" s="172"/>
      <c r="X268" s="172"/>
      <c r="Y268" s="172"/>
      <c r="Z268" s="172"/>
      <c r="AA268" s="176"/>
      <c r="AT268" s="177" t="s">
        <v>162</v>
      </c>
      <c r="AU268" s="177" t="s">
        <v>133</v>
      </c>
      <c r="AV268" s="10" t="s">
        <v>89</v>
      </c>
      <c r="AW268" s="10" t="s">
        <v>40</v>
      </c>
      <c r="AX268" s="10" t="s">
        <v>84</v>
      </c>
      <c r="AY268" s="177" t="s">
        <v>154</v>
      </c>
    </row>
    <row r="269" spans="2:65" s="11" customFormat="1" ht="16.5" customHeight="1">
      <c r="B269" s="178"/>
      <c r="C269" s="179"/>
      <c r="D269" s="179"/>
      <c r="E269" s="180" t="s">
        <v>22</v>
      </c>
      <c r="F269" s="275" t="s">
        <v>354</v>
      </c>
      <c r="G269" s="276"/>
      <c r="H269" s="276"/>
      <c r="I269" s="276"/>
      <c r="J269" s="179"/>
      <c r="K269" s="181">
        <v>0.72</v>
      </c>
      <c r="L269" s="179"/>
      <c r="M269" s="179"/>
      <c r="N269" s="179"/>
      <c r="O269" s="179"/>
      <c r="P269" s="179"/>
      <c r="Q269" s="179"/>
      <c r="R269" s="182"/>
      <c r="T269" s="183"/>
      <c r="U269" s="179"/>
      <c r="V269" s="179"/>
      <c r="W269" s="179"/>
      <c r="X269" s="179"/>
      <c r="Y269" s="179"/>
      <c r="Z269" s="179"/>
      <c r="AA269" s="184"/>
      <c r="AT269" s="185" t="s">
        <v>162</v>
      </c>
      <c r="AU269" s="185" t="s">
        <v>133</v>
      </c>
      <c r="AV269" s="11" t="s">
        <v>133</v>
      </c>
      <c r="AW269" s="11" t="s">
        <v>40</v>
      </c>
      <c r="AX269" s="11" t="s">
        <v>89</v>
      </c>
      <c r="AY269" s="185" t="s">
        <v>154</v>
      </c>
    </row>
    <row r="270" spans="2:65" s="1" customFormat="1" ht="25.5" customHeight="1">
      <c r="B270" s="37"/>
      <c r="C270" s="164" t="s">
        <v>355</v>
      </c>
      <c r="D270" s="164" t="s">
        <v>155</v>
      </c>
      <c r="E270" s="165" t="s">
        <v>356</v>
      </c>
      <c r="F270" s="269" t="s">
        <v>357</v>
      </c>
      <c r="G270" s="269"/>
      <c r="H270" s="269"/>
      <c r="I270" s="269"/>
      <c r="J270" s="166" t="s">
        <v>295</v>
      </c>
      <c r="K270" s="194">
        <v>0</v>
      </c>
      <c r="L270" s="270">
        <v>0</v>
      </c>
      <c r="M270" s="271"/>
      <c r="N270" s="272">
        <f>ROUND(L270*K270,2)</f>
        <v>0</v>
      </c>
      <c r="O270" s="272"/>
      <c r="P270" s="272"/>
      <c r="Q270" s="272"/>
      <c r="R270" s="39"/>
      <c r="T270" s="168" t="s">
        <v>22</v>
      </c>
      <c r="U270" s="46" t="s">
        <v>51</v>
      </c>
      <c r="V270" s="38"/>
      <c r="W270" s="169">
        <f>V270*K270</f>
        <v>0</v>
      </c>
      <c r="X270" s="169">
        <v>0</v>
      </c>
      <c r="Y270" s="169">
        <f>X270*K270</f>
        <v>0</v>
      </c>
      <c r="Z270" s="169">
        <v>0</v>
      </c>
      <c r="AA270" s="170">
        <f>Z270*K270</f>
        <v>0</v>
      </c>
      <c r="AR270" s="21" t="s">
        <v>241</v>
      </c>
      <c r="AT270" s="21" t="s">
        <v>155</v>
      </c>
      <c r="AU270" s="21" t="s">
        <v>133</v>
      </c>
      <c r="AY270" s="21" t="s">
        <v>154</v>
      </c>
      <c r="BE270" s="107">
        <f>IF(U270="základní",N270,0)</f>
        <v>0</v>
      </c>
      <c r="BF270" s="107">
        <f>IF(U270="snížená",N270,0)</f>
        <v>0</v>
      </c>
      <c r="BG270" s="107">
        <f>IF(U270="zákl. přenesená",N270,0)</f>
        <v>0</v>
      </c>
      <c r="BH270" s="107">
        <f>IF(U270="sníž. přenesená",N270,0)</f>
        <v>0</v>
      </c>
      <c r="BI270" s="107">
        <f>IF(U270="nulová",N270,0)</f>
        <v>0</v>
      </c>
      <c r="BJ270" s="21" t="s">
        <v>133</v>
      </c>
      <c r="BK270" s="107">
        <f>ROUND(L270*K270,2)</f>
        <v>0</v>
      </c>
      <c r="BL270" s="21" t="s">
        <v>241</v>
      </c>
      <c r="BM270" s="21" t="s">
        <v>358</v>
      </c>
    </row>
    <row r="271" spans="2:65" s="9" customFormat="1" ht="29.85" customHeight="1">
      <c r="B271" s="153"/>
      <c r="C271" s="154"/>
      <c r="D271" s="163" t="s">
        <v>122</v>
      </c>
      <c r="E271" s="163"/>
      <c r="F271" s="163"/>
      <c r="G271" s="163"/>
      <c r="H271" s="163"/>
      <c r="I271" s="163"/>
      <c r="J271" s="163"/>
      <c r="K271" s="163"/>
      <c r="L271" s="163"/>
      <c r="M271" s="163"/>
      <c r="N271" s="292">
        <f>BK271</f>
        <v>0</v>
      </c>
      <c r="O271" s="293"/>
      <c r="P271" s="293"/>
      <c r="Q271" s="293"/>
      <c r="R271" s="156"/>
      <c r="T271" s="157"/>
      <c r="U271" s="154"/>
      <c r="V271" s="154"/>
      <c r="W271" s="158">
        <f>SUM(W272:W284)</f>
        <v>0</v>
      </c>
      <c r="X271" s="154"/>
      <c r="Y271" s="158">
        <f>SUM(Y272:Y284)</f>
        <v>2.8305000000000001E-3</v>
      </c>
      <c r="Z271" s="154"/>
      <c r="AA271" s="159">
        <f>SUM(AA272:AA284)</f>
        <v>0</v>
      </c>
      <c r="AR271" s="160" t="s">
        <v>133</v>
      </c>
      <c r="AT271" s="161" t="s">
        <v>83</v>
      </c>
      <c r="AU271" s="161" t="s">
        <v>89</v>
      </c>
      <c r="AY271" s="160" t="s">
        <v>154</v>
      </c>
      <c r="BK271" s="162">
        <f>SUM(BK272:BK284)</f>
        <v>0</v>
      </c>
    </row>
    <row r="272" spans="2:65" s="1" customFormat="1" ht="25.5" customHeight="1">
      <c r="B272" s="37"/>
      <c r="C272" s="164" t="s">
        <v>359</v>
      </c>
      <c r="D272" s="164" t="s">
        <v>155</v>
      </c>
      <c r="E272" s="165" t="s">
        <v>360</v>
      </c>
      <c r="F272" s="269" t="s">
        <v>361</v>
      </c>
      <c r="G272" s="269"/>
      <c r="H272" s="269"/>
      <c r="I272" s="269"/>
      <c r="J272" s="166" t="s">
        <v>158</v>
      </c>
      <c r="K272" s="167">
        <v>9.4350000000000005</v>
      </c>
      <c r="L272" s="270">
        <v>0</v>
      </c>
      <c r="M272" s="271"/>
      <c r="N272" s="272">
        <f>ROUND(L272*K272,2)</f>
        <v>0</v>
      </c>
      <c r="O272" s="272"/>
      <c r="P272" s="272"/>
      <c r="Q272" s="272"/>
      <c r="R272" s="39"/>
      <c r="T272" s="168" t="s">
        <v>22</v>
      </c>
      <c r="U272" s="46" t="s">
        <v>51</v>
      </c>
      <c r="V272" s="38"/>
      <c r="W272" s="169">
        <f>V272*K272</f>
        <v>0</v>
      </c>
      <c r="X272" s="169">
        <v>1.2999999999999999E-4</v>
      </c>
      <c r="Y272" s="169">
        <f>X272*K272</f>
        <v>1.2265499999999999E-3</v>
      </c>
      <c r="Z272" s="169">
        <v>0</v>
      </c>
      <c r="AA272" s="170">
        <f>Z272*K272</f>
        <v>0</v>
      </c>
      <c r="AR272" s="21" t="s">
        <v>241</v>
      </c>
      <c r="AT272" s="21" t="s">
        <v>155</v>
      </c>
      <c r="AU272" s="21" t="s">
        <v>133</v>
      </c>
      <c r="AY272" s="21" t="s">
        <v>154</v>
      </c>
      <c r="BE272" s="107">
        <f>IF(U272="základní",N272,0)</f>
        <v>0</v>
      </c>
      <c r="BF272" s="107">
        <f>IF(U272="snížená",N272,0)</f>
        <v>0</v>
      </c>
      <c r="BG272" s="107">
        <f>IF(U272="zákl. přenesená",N272,0)</f>
        <v>0</v>
      </c>
      <c r="BH272" s="107">
        <f>IF(U272="sníž. přenesená",N272,0)</f>
        <v>0</v>
      </c>
      <c r="BI272" s="107">
        <f>IF(U272="nulová",N272,0)</f>
        <v>0</v>
      </c>
      <c r="BJ272" s="21" t="s">
        <v>133</v>
      </c>
      <c r="BK272" s="107">
        <f>ROUND(L272*K272,2)</f>
        <v>0</v>
      </c>
      <c r="BL272" s="21" t="s">
        <v>241</v>
      </c>
      <c r="BM272" s="21" t="s">
        <v>362</v>
      </c>
    </row>
    <row r="273" spans="2:65" s="10" customFormat="1" ht="16.5" customHeight="1">
      <c r="B273" s="171"/>
      <c r="C273" s="172"/>
      <c r="D273" s="172"/>
      <c r="E273" s="173" t="s">
        <v>22</v>
      </c>
      <c r="F273" s="273" t="s">
        <v>290</v>
      </c>
      <c r="G273" s="274"/>
      <c r="H273" s="274"/>
      <c r="I273" s="274"/>
      <c r="J273" s="172"/>
      <c r="K273" s="173" t="s">
        <v>22</v>
      </c>
      <c r="L273" s="172"/>
      <c r="M273" s="172"/>
      <c r="N273" s="172"/>
      <c r="O273" s="172"/>
      <c r="P273" s="172"/>
      <c r="Q273" s="172"/>
      <c r="R273" s="174"/>
      <c r="T273" s="175"/>
      <c r="U273" s="172"/>
      <c r="V273" s="172"/>
      <c r="W273" s="172"/>
      <c r="X273" s="172"/>
      <c r="Y273" s="172"/>
      <c r="Z273" s="172"/>
      <c r="AA273" s="176"/>
      <c r="AT273" s="177" t="s">
        <v>162</v>
      </c>
      <c r="AU273" s="177" t="s">
        <v>133</v>
      </c>
      <c r="AV273" s="10" t="s">
        <v>89</v>
      </c>
      <c r="AW273" s="10" t="s">
        <v>40</v>
      </c>
      <c r="AX273" s="10" t="s">
        <v>84</v>
      </c>
      <c r="AY273" s="177" t="s">
        <v>154</v>
      </c>
    </row>
    <row r="274" spans="2:65" s="11" customFormat="1" ht="16.5" customHeight="1">
      <c r="B274" s="178"/>
      <c r="C274" s="179"/>
      <c r="D274" s="179"/>
      <c r="E274" s="180" t="s">
        <v>22</v>
      </c>
      <c r="F274" s="275" t="s">
        <v>363</v>
      </c>
      <c r="G274" s="276"/>
      <c r="H274" s="276"/>
      <c r="I274" s="276"/>
      <c r="J274" s="179"/>
      <c r="K274" s="181">
        <v>3.1349999999999998</v>
      </c>
      <c r="L274" s="179"/>
      <c r="M274" s="179"/>
      <c r="N274" s="179"/>
      <c r="O274" s="179"/>
      <c r="P274" s="179"/>
      <c r="Q274" s="179"/>
      <c r="R274" s="182"/>
      <c r="T274" s="183"/>
      <c r="U274" s="179"/>
      <c r="V274" s="179"/>
      <c r="W274" s="179"/>
      <c r="X274" s="179"/>
      <c r="Y274" s="179"/>
      <c r="Z274" s="179"/>
      <c r="AA274" s="184"/>
      <c r="AT274" s="185" t="s">
        <v>162</v>
      </c>
      <c r="AU274" s="185" t="s">
        <v>133</v>
      </c>
      <c r="AV274" s="11" t="s">
        <v>133</v>
      </c>
      <c r="AW274" s="11" t="s">
        <v>40</v>
      </c>
      <c r="AX274" s="11" t="s">
        <v>84</v>
      </c>
      <c r="AY274" s="185" t="s">
        <v>154</v>
      </c>
    </row>
    <row r="275" spans="2:65" s="10" customFormat="1" ht="16.5" customHeight="1">
      <c r="B275" s="171"/>
      <c r="C275" s="172"/>
      <c r="D275" s="172"/>
      <c r="E275" s="173" t="s">
        <v>22</v>
      </c>
      <c r="F275" s="277" t="s">
        <v>278</v>
      </c>
      <c r="G275" s="278"/>
      <c r="H275" s="278"/>
      <c r="I275" s="278"/>
      <c r="J275" s="172"/>
      <c r="K275" s="173" t="s">
        <v>22</v>
      </c>
      <c r="L275" s="172"/>
      <c r="M275" s="172"/>
      <c r="N275" s="172"/>
      <c r="O275" s="172"/>
      <c r="P275" s="172"/>
      <c r="Q275" s="172"/>
      <c r="R275" s="174"/>
      <c r="T275" s="175"/>
      <c r="U275" s="172"/>
      <c r="V275" s="172"/>
      <c r="W275" s="172"/>
      <c r="X275" s="172"/>
      <c r="Y275" s="172"/>
      <c r="Z275" s="172"/>
      <c r="AA275" s="176"/>
      <c r="AT275" s="177" t="s">
        <v>162</v>
      </c>
      <c r="AU275" s="177" t="s">
        <v>133</v>
      </c>
      <c r="AV275" s="10" t="s">
        <v>89</v>
      </c>
      <c r="AW275" s="10" t="s">
        <v>40</v>
      </c>
      <c r="AX275" s="10" t="s">
        <v>84</v>
      </c>
      <c r="AY275" s="177" t="s">
        <v>154</v>
      </c>
    </row>
    <row r="276" spans="2:65" s="11" customFormat="1" ht="16.5" customHeight="1">
      <c r="B276" s="178"/>
      <c r="C276" s="179"/>
      <c r="D276" s="179"/>
      <c r="E276" s="180" t="s">
        <v>22</v>
      </c>
      <c r="F276" s="275" t="s">
        <v>364</v>
      </c>
      <c r="G276" s="276"/>
      <c r="H276" s="276"/>
      <c r="I276" s="276"/>
      <c r="J276" s="179"/>
      <c r="K276" s="181">
        <v>1.26</v>
      </c>
      <c r="L276" s="179"/>
      <c r="M276" s="179"/>
      <c r="N276" s="179"/>
      <c r="O276" s="179"/>
      <c r="P276" s="179"/>
      <c r="Q276" s="179"/>
      <c r="R276" s="182"/>
      <c r="T276" s="183"/>
      <c r="U276" s="179"/>
      <c r="V276" s="179"/>
      <c r="W276" s="179"/>
      <c r="X276" s="179"/>
      <c r="Y276" s="179"/>
      <c r="Z276" s="179"/>
      <c r="AA276" s="184"/>
      <c r="AT276" s="185" t="s">
        <v>162</v>
      </c>
      <c r="AU276" s="185" t="s">
        <v>133</v>
      </c>
      <c r="AV276" s="11" t="s">
        <v>133</v>
      </c>
      <c r="AW276" s="11" t="s">
        <v>40</v>
      </c>
      <c r="AX276" s="11" t="s">
        <v>84</v>
      </c>
      <c r="AY276" s="185" t="s">
        <v>154</v>
      </c>
    </row>
    <row r="277" spans="2:65" s="10" customFormat="1" ht="16.5" customHeight="1">
      <c r="B277" s="171"/>
      <c r="C277" s="172"/>
      <c r="D277" s="172"/>
      <c r="E277" s="173" t="s">
        <v>22</v>
      </c>
      <c r="F277" s="277" t="s">
        <v>280</v>
      </c>
      <c r="G277" s="278"/>
      <c r="H277" s="278"/>
      <c r="I277" s="278"/>
      <c r="J277" s="172"/>
      <c r="K277" s="173" t="s">
        <v>22</v>
      </c>
      <c r="L277" s="172"/>
      <c r="M277" s="172"/>
      <c r="N277" s="172"/>
      <c r="O277" s="172"/>
      <c r="P277" s="172"/>
      <c r="Q277" s="172"/>
      <c r="R277" s="174"/>
      <c r="T277" s="175"/>
      <c r="U277" s="172"/>
      <c r="V277" s="172"/>
      <c r="W277" s="172"/>
      <c r="X277" s="172"/>
      <c r="Y277" s="172"/>
      <c r="Z277" s="172"/>
      <c r="AA277" s="176"/>
      <c r="AT277" s="177" t="s">
        <v>162</v>
      </c>
      <c r="AU277" s="177" t="s">
        <v>133</v>
      </c>
      <c r="AV277" s="10" t="s">
        <v>89</v>
      </c>
      <c r="AW277" s="10" t="s">
        <v>40</v>
      </c>
      <c r="AX277" s="10" t="s">
        <v>84</v>
      </c>
      <c r="AY277" s="177" t="s">
        <v>154</v>
      </c>
    </row>
    <row r="278" spans="2:65" s="11" customFormat="1" ht="16.5" customHeight="1">
      <c r="B278" s="178"/>
      <c r="C278" s="179"/>
      <c r="D278" s="179"/>
      <c r="E278" s="180" t="s">
        <v>22</v>
      </c>
      <c r="F278" s="275" t="s">
        <v>365</v>
      </c>
      <c r="G278" s="276"/>
      <c r="H278" s="276"/>
      <c r="I278" s="276"/>
      <c r="J278" s="179"/>
      <c r="K278" s="181">
        <v>2.34</v>
      </c>
      <c r="L278" s="179"/>
      <c r="M278" s="179"/>
      <c r="N278" s="179"/>
      <c r="O278" s="179"/>
      <c r="P278" s="179"/>
      <c r="Q278" s="179"/>
      <c r="R278" s="182"/>
      <c r="T278" s="183"/>
      <c r="U278" s="179"/>
      <c r="V278" s="179"/>
      <c r="W278" s="179"/>
      <c r="X278" s="179"/>
      <c r="Y278" s="179"/>
      <c r="Z278" s="179"/>
      <c r="AA278" s="184"/>
      <c r="AT278" s="185" t="s">
        <v>162</v>
      </c>
      <c r="AU278" s="185" t="s">
        <v>133</v>
      </c>
      <c r="AV278" s="11" t="s">
        <v>133</v>
      </c>
      <c r="AW278" s="11" t="s">
        <v>40</v>
      </c>
      <c r="AX278" s="11" t="s">
        <v>84</v>
      </c>
      <c r="AY278" s="185" t="s">
        <v>154</v>
      </c>
    </row>
    <row r="279" spans="2:65" s="10" customFormat="1" ht="16.5" customHeight="1">
      <c r="B279" s="171"/>
      <c r="C279" s="172"/>
      <c r="D279" s="172"/>
      <c r="E279" s="173" t="s">
        <v>22</v>
      </c>
      <c r="F279" s="277" t="s">
        <v>282</v>
      </c>
      <c r="G279" s="278"/>
      <c r="H279" s="278"/>
      <c r="I279" s="278"/>
      <c r="J279" s="172"/>
      <c r="K279" s="173" t="s">
        <v>22</v>
      </c>
      <c r="L279" s="172"/>
      <c r="M279" s="172"/>
      <c r="N279" s="172"/>
      <c r="O279" s="172"/>
      <c r="P279" s="172"/>
      <c r="Q279" s="172"/>
      <c r="R279" s="174"/>
      <c r="T279" s="175"/>
      <c r="U279" s="172"/>
      <c r="V279" s="172"/>
      <c r="W279" s="172"/>
      <c r="X279" s="172"/>
      <c r="Y279" s="172"/>
      <c r="Z279" s="172"/>
      <c r="AA279" s="176"/>
      <c r="AT279" s="177" t="s">
        <v>162</v>
      </c>
      <c r="AU279" s="177" t="s">
        <v>133</v>
      </c>
      <c r="AV279" s="10" t="s">
        <v>89</v>
      </c>
      <c r="AW279" s="10" t="s">
        <v>40</v>
      </c>
      <c r="AX279" s="10" t="s">
        <v>84</v>
      </c>
      <c r="AY279" s="177" t="s">
        <v>154</v>
      </c>
    </row>
    <row r="280" spans="2:65" s="11" customFormat="1" ht="16.5" customHeight="1">
      <c r="B280" s="178"/>
      <c r="C280" s="179"/>
      <c r="D280" s="179"/>
      <c r="E280" s="180" t="s">
        <v>22</v>
      </c>
      <c r="F280" s="275" t="s">
        <v>366</v>
      </c>
      <c r="G280" s="276"/>
      <c r="H280" s="276"/>
      <c r="I280" s="276"/>
      <c r="J280" s="179"/>
      <c r="K280" s="181">
        <v>1.92</v>
      </c>
      <c r="L280" s="179"/>
      <c r="M280" s="179"/>
      <c r="N280" s="179"/>
      <c r="O280" s="179"/>
      <c r="P280" s="179"/>
      <c r="Q280" s="179"/>
      <c r="R280" s="182"/>
      <c r="T280" s="183"/>
      <c r="U280" s="179"/>
      <c r="V280" s="179"/>
      <c r="W280" s="179"/>
      <c r="X280" s="179"/>
      <c r="Y280" s="179"/>
      <c r="Z280" s="179"/>
      <c r="AA280" s="184"/>
      <c r="AT280" s="185" t="s">
        <v>162</v>
      </c>
      <c r="AU280" s="185" t="s">
        <v>133</v>
      </c>
      <c r="AV280" s="11" t="s">
        <v>133</v>
      </c>
      <c r="AW280" s="11" t="s">
        <v>40</v>
      </c>
      <c r="AX280" s="11" t="s">
        <v>84</v>
      </c>
      <c r="AY280" s="185" t="s">
        <v>154</v>
      </c>
    </row>
    <row r="281" spans="2:65" s="10" customFormat="1" ht="16.5" customHeight="1">
      <c r="B281" s="171"/>
      <c r="C281" s="172"/>
      <c r="D281" s="172"/>
      <c r="E281" s="173" t="s">
        <v>22</v>
      </c>
      <c r="F281" s="277" t="s">
        <v>284</v>
      </c>
      <c r="G281" s="278"/>
      <c r="H281" s="278"/>
      <c r="I281" s="278"/>
      <c r="J281" s="172"/>
      <c r="K281" s="173" t="s">
        <v>22</v>
      </c>
      <c r="L281" s="172"/>
      <c r="M281" s="172"/>
      <c r="N281" s="172"/>
      <c r="O281" s="172"/>
      <c r="P281" s="172"/>
      <c r="Q281" s="172"/>
      <c r="R281" s="174"/>
      <c r="T281" s="175"/>
      <c r="U281" s="172"/>
      <c r="V281" s="172"/>
      <c r="W281" s="172"/>
      <c r="X281" s="172"/>
      <c r="Y281" s="172"/>
      <c r="Z281" s="172"/>
      <c r="AA281" s="176"/>
      <c r="AT281" s="177" t="s">
        <v>162</v>
      </c>
      <c r="AU281" s="177" t="s">
        <v>133</v>
      </c>
      <c r="AV281" s="10" t="s">
        <v>89</v>
      </c>
      <c r="AW281" s="10" t="s">
        <v>40</v>
      </c>
      <c r="AX281" s="10" t="s">
        <v>84</v>
      </c>
      <c r="AY281" s="177" t="s">
        <v>154</v>
      </c>
    </row>
    <row r="282" spans="2:65" s="11" customFormat="1" ht="16.5" customHeight="1">
      <c r="B282" s="178"/>
      <c r="C282" s="179"/>
      <c r="D282" s="179"/>
      <c r="E282" s="180" t="s">
        <v>22</v>
      </c>
      <c r="F282" s="275" t="s">
        <v>367</v>
      </c>
      <c r="G282" s="276"/>
      <c r="H282" s="276"/>
      <c r="I282" s="276"/>
      <c r="J282" s="179"/>
      <c r="K282" s="181">
        <v>0.78</v>
      </c>
      <c r="L282" s="179"/>
      <c r="M282" s="179"/>
      <c r="N282" s="179"/>
      <c r="O282" s="179"/>
      <c r="P282" s="179"/>
      <c r="Q282" s="179"/>
      <c r="R282" s="182"/>
      <c r="T282" s="183"/>
      <c r="U282" s="179"/>
      <c r="V282" s="179"/>
      <c r="W282" s="179"/>
      <c r="X282" s="179"/>
      <c r="Y282" s="179"/>
      <c r="Z282" s="179"/>
      <c r="AA282" s="184"/>
      <c r="AT282" s="185" t="s">
        <v>162</v>
      </c>
      <c r="AU282" s="185" t="s">
        <v>133</v>
      </c>
      <c r="AV282" s="11" t="s">
        <v>133</v>
      </c>
      <c r="AW282" s="11" t="s">
        <v>40</v>
      </c>
      <c r="AX282" s="11" t="s">
        <v>84</v>
      </c>
      <c r="AY282" s="185" t="s">
        <v>154</v>
      </c>
    </row>
    <row r="283" spans="2:65" s="12" customFormat="1" ht="16.5" customHeight="1">
      <c r="B283" s="186"/>
      <c r="C283" s="187"/>
      <c r="D283" s="187"/>
      <c r="E283" s="188" t="s">
        <v>22</v>
      </c>
      <c r="F283" s="279" t="s">
        <v>170</v>
      </c>
      <c r="G283" s="280"/>
      <c r="H283" s="280"/>
      <c r="I283" s="280"/>
      <c r="J283" s="187"/>
      <c r="K283" s="189">
        <v>9.4350000000000005</v>
      </c>
      <c r="L283" s="187"/>
      <c r="M283" s="187"/>
      <c r="N283" s="187"/>
      <c r="O283" s="187"/>
      <c r="P283" s="187"/>
      <c r="Q283" s="187"/>
      <c r="R283" s="190"/>
      <c r="T283" s="191"/>
      <c r="U283" s="187"/>
      <c r="V283" s="187"/>
      <c r="W283" s="187"/>
      <c r="X283" s="187"/>
      <c r="Y283" s="187"/>
      <c r="Z283" s="187"/>
      <c r="AA283" s="192"/>
      <c r="AT283" s="193" t="s">
        <v>162</v>
      </c>
      <c r="AU283" s="193" t="s">
        <v>133</v>
      </c>
      <c r="AV283" s="12" t="s">
        <v>159</v>
      </c>
      <c r="AW283" s="12" t="s">
        <v>40</v>
      </c>
      <c r="AX283" s="12" t="s">
        <v>89</v>
      </c>
      <c r="AY283" s="193" t="s">
        <v>154</v>
      </c>
    </row>
    <row r="284" spans="2:65" s="1" customFormat="1" ht="25.5" customHeight="1">
      <c r="B284" s="37"/>
      <c r="C284" s="164" t="s">
        <v>368</v>
      </c>
      <c r="D284" s="164" t="s">
        <v>155</v>
      </c>
      <c r="E284" s="165" t="s">
        <v>369</v>
      </c>
      <c r="F284" s="269" t="s">
        <v>370</v>
      </c>
      <c r="G284" s="269"/>
      <c r="H284" s="269"/>
      <c r="I284" s="269"/>
      <c r="J284" s="166" t="s">
        <v>158</v>
      </c>
      <c r="K284" s="167">
        <v>9.4350000000000005</v>
      </c>
      <c r="L284" s="270">
        <v>0</v>
      </c>
      <c r="M284" s="271"/>
      <c r="N284" s="272">
        <f>ROUND(L284*K284,2)</f>
        <v>0</v>
      </c>
      <c r="O284" s="272"/>
      <c r="P284" s="272"/>
      <c r="Q284" s="272"/>
      <c r="R284" s="39"/>
      <c r="T284" s="168" t="s">
        <v>22</v>
      </c>
      <c r="U284" s="46" t="s">
        <v>51</v>
      </c>
      <c r="V284" s="38"/>
      <c r="W284" s="169">
        <f>V284*K284</f>
        <v>0</v>
      </c>
      <c r="X284" s="169">
        <v>1.7000000000000001E-4</v>
      </c>
      <c r="Y284" s="169">
        <f>X284*K284</f>
        <v>1.6039500000000003E-3</v>
      </c>
      <c r="Z284" s="169">
        <v>0</v>
      </c>
      <c r="AA284" s="170">
        <f>Z284*K284</f>
        <v>0</v>
      </c>
      <c r="AR284" s="21" t="s">
        <v>241</v>
      </c>
      <c r="AT284" s="21" t="s">
        <v>155</v>
      </c>
      <c r="AU284" s="21" t="s">
        <v>133</v>
      </c>
      <c r="AY284" s="21" t="s">
        <v>154</v>
      </c>
      <c r="BE284" s="107">
        <f>IF(U284="základní",N284,0)</f>
        <v>0</v>
      </c>
      <c r="BF284" s="107">
        <f>IF(U284="snížená",N284,0)</f>
        <v>0</v>
      </c>
      <c r="BG284" s="107">
        <f>IF(U284="zákl. přenesená",N284,0)</f>
        <v>0</v>
      </c>
      <c r="BH284" s="107">
        <f>IF(U284="sníž. přenesená",N284,0)</f>
        <v>0</v>
      </c>
      <c r="BI284" s="107">
        <f>IF(U284="nulová",N284,0)</f>
        <v>0</v>
      </c>
      <c r="BJ284" s="21" t="s">
        <v>133</v>
      </c>
      <c r="BK284" s="107">
        <f>ROUND(L284*K284,2)</f>
        <v>0</v>
      </c>
      <c r="BL284" s="21" t="s">
        <v>241</v>
      </c>
      <c r="BM284" s="21" t="s">
        <v>371</v>
      </c>
    </row>
    <row r="285" spans="2:65" s="9" customFormat="1" ht="29.85" customHeight="1">
      <c r="B285" s="153"/>
      <c r="C285" s="154"/>
      <c r="D285" s="163" t="s">
        <v>123</v>
      </c>
      <c r="E285" s="163"/>
      <c r="F285" s="163"/>
      <c r="G285" s="163"/>
      <c r="H285" s="163"/>
      <c r="I285" s="163"/>
      <c r="J285" s="163"/>
      <c r="K285" s="163"/>
      <c r="L285" s="163"/>
      <c r="M285" s="163"/>
      <c r="N285" s="292">
        <f>BK285</f>
        <v>0</v>
      </c>
      <c r="O285" s="293"/>
      <c r="P285" s="293"/>
      <c r="Q285" s="293"/>
      <c r="R285" s="156"/>
      <c r="T285" s="157"/>
      <c r="U285" s="154"/>
      <c r="V285" s="154"/>
      <c r="W285" s="158">
        <f>SUM(W286:W300)</f>
        <v>0</v>
      </c>
      <c r="X285" s="154"/>
      <c r="Y285" s="158">
        <f>SUM(Y286:Y300)</f>
        <v>3.1932000000000002E-2</v>
      </c>
      <c r="Z285" s="154"/>
      <c r="AA285" s="159">
        <f>SUM(AA286:AA300)</f>
        <v>0</v>
      </c>
      <c r="AR285" s="160" t="s">
        <v>133</v>
      </c>
      <c r="AT285" s="161" t="s">
        <v>83</v>
      </c>
      <c r="AU285" s="161" t="s">
        <v>89</v>
      </c>
      <c r="AY285" s="160" t="s">
        <v>154</v>
      </c>
      <c r="BK285" s="162">
        <f>SUM(BK286:BK300)</f>
        <v>0</v>
      </c>
    </row>
    <row r="286" spans="2:65" s="1" customFormat="1" ht="25.5" customHeight="1">
      <c r="B286" s="37"/>
      <c r="C286" s="164" t="s">
        <v>372</v>
      </c>
      <c r="D286" s="164" t="s">
        <v>155</v>
      </c>
      <c r="E286" s="165" t="s">
        <v>373</v>
      </c>
      <c r="F286" s="269" t="s">
        <v>374</v>
      </c>
      <c r="G286" s="269"/>
      <c r="H286" s="269"/>
      <c r="I286" s="269"/>
      <c r="J286" s="166" t="s">
        <v>158</v>
      </c>
      <c r="K286" s="167">
        <v>63.863999999999997</v>
      </c>
      <c r="L286" s="270">
        <v>0</v>
      </c>
      <c r="M286" s="271"/>
      <c r="N286" s="272">
        <f>ROUND(L286*K286,2)</f>
        <v>0</v>
      </c>
      <c r="O286" s="272"/>
      <c r="P286" s="272"/>
      <c r="Q286" s="272"/>
      <c r="R286" s="39"/>
      <c r="T286" s="168" t="s">
        <v>22</v>
      </c>
      <c r="U286" s="46" t="s">
        <v>51</v>
      </c>
      <c r="V286" s="38"/>
      <c r="W286" s="169">
        <f>V286*K286</f>
        <v>0</v>
      </c>
      <c r="X286" s="169">
        <v>2.1000000000000001E-4</v>
      </c>
      <c r="Y286" s="169">
        <f>X286*K286</f>
        <v>1.341144E-2</v>
      </c>
      <c r="Z286" s="169">
        <v>0</v>
      </c>
      <c r="AA286" s="170">
        <f>Z286*K286</f>
        <v>0</v>
      </c>
      <c r="AR286" s="21" t="s">
        <v>241</v>
      </c>
      <c r="AT286" s="21" t="s">
        <v>155</v>
      </c>
      <c r="AU286" s="21" t="s">
        <v>133</v>
      </c>
      <c r="AY286" s="21" t="s">
        <v>154</v>
      </c>
      <c r="BE286" s="107">
        <f>IF(U286="základní",N286,0)</f>
        <v>0</v>
      </c>
      <c r="BF286" s="107">
        <f>IF(U286="snížená",N286,0)</f>
        <v>0</v>
      </c>
      <c r="BG286" s="107">
        <f>IF(U286="zákl. přenesená",N286,0)</f>
        <v>0</v>
      </c>
      <c r="BH286" s="107">
        <f>IF(U286="sníž. přenesená",N286,0)</f>
        <v>0</v>
      </c>
      <c r="BI286" s="107">
        <f>IF(U286="nulová",N286,0)</f>
        <v>0</v>
      </c>
      <c r="BJ286" s="21" t="s">
        <v>133</v>
      </c>
      <c r="BK286" s="107">
        <f>ROUND(L286*K286,2)</f>
        <v>0</v>
      </c>
      <c r="BL286" s="21" t="s">
        <v>241</v>
      </c>
      <c r="BM286" s="21" t="s">
        <v>375</v>
      </c>
    </row>
    <row r="287" spans="2:65" s="10" customFormat="1" ht="16.5" customHeight="1">
      <c r="B287" s="171"/>
      <c r="C287" s="172"/>
      <c r="D287" s="172"/>
      <c r="E287" s="173" t="s">
        <v>22</v>
      </c>
      <c r="F287" s="273" t="s">
        <v>161</v>
      </c>
      <c r="G287" s="274"/>
      <c r="H287" s="274"/>
      <c r="I287" s="274"/>
      <c r="J287" s="172"/>
      <c r="K287" s="173" t="s">
        <v>22</v>
      </c>
      <c r="L287" s="172"/>
      <c r="M287" s="172"/>
      <c r="N287" s="172"/>
      <c r="O287" s="172"/>
      <c r="P287" s="172"/>
      <c r="Q287" s="172"/>
      <c r="R287" s="174"/>
      <c r="T287" s="175"/>
      <c r="U287" s="172"/>
      <c r="V287" s="172"/>
      <c r="W287" s="172"/>
      <c r="X287" s="172"/>
      <c r="Y287" s="172"/>
      <c r="Z287" s="172"/>
      <c r="AA287" s="176"/>
      <c r="AT287" s="177" t="s">
        <v>162</v>
      </c>
      <c r="AU287" s="177" t="s">
        <v>133</v>
      </c>
      <c r="AV287" s="10" t="s">
        <v>89</v>
      </c>
      <c r="AW287" s="10" t="s">
        <v>40</v>
      </c>
      <c r="AX287" s="10" t="s">
        <v>84</v>
      </c>
      <c r="AY287" s="177" t="s">
        <v>154</v>
      </c>
    </row>
    <row r="288" spans="2:65" s="11" customFormat="1" ht="16.5" customHeight="1">
      <c r="B288" s="178"/>
      <c r="C288" s="179"/>
      <c r="D288" s="179"/>
      <c r="E288" s="180" t="s">
        <v>22</v>
      </c>
      <c r="F288" s="275" t="s">
        <v>163</v>
      </c>
      <c r="G288" s="276"/>
      <c r="H288" s="276"/>
      <c r="I288" s="276"/>
      <c r="J288" s="179"/>
      <c r="K288" s="181">
        <v>9.9359999999999999</v>
      </c>
      <c r="L288" s="179"/>
      <c r="M288" s="179"/>
      <c r="N288" s="179"/>
      <c r="O288" s="179"/>
      <c r="P288" s="179"/>
      <c r="Q288" s="179"/>
      <c r="R288" s="182"/>
      <c r="T288" s="183"/>
      <c r="U288" s="179"/>
      <c r="V288" s="179"/>
      <c r="W288" s="179"/>
      <c r="X288" s="179"/>
      <c r="Y288" s="179"/>
      <c r="Z288" s="179"/>
      <c r="AA288" s="184"/>
      <c r="AT288" s="185" t="s">
        <v>162</v>
      </c>
      <c r="AU288" s="185" t="s">
        <v>133</v>
      </c>
      <c r="AV288" s="11" t="s">
        <v>133</v>
      </c>
      <c r="AW288" s="11" t="s">
        <v>40</v>
      </c>
      <c r="AX288" s="11" t="s">
        <v>84</v>
      </c>
      <c r="AY288" s="185" t="s">
        <v>154</v>
      </c>
    </row>
    <row r="289" spans="2:65" s="11" customFormat="1" ht="16.5" customHeight="1">
      <c r="B289" s="178"/>
      <c r="C289" s="179"/>
      <c r="D289" s="179"/>
      <c r="E289" s="180" t="s">
        <v>22</v>
      </c>
      <c r="F289" s="275" t="s">
        <v>376</v>
      </c>
      <c r="G289" s="276"/>
      <c r="H289" s="276"/>
      <c r="I289" s="276"/>
      <c r="J289" s="179"/>
      <c r="K289" s="181">
        <v>11.952</v>
      </c>
      <c r="L289" s="179"/>
      <c r="M289" s="179"/>
      <c r="N289" s="179"/>
      <c r="O289" s="179"/>
      <c r="P289" s="179"/>
      <c r="Q289" s="179"/>
      <c r="R289" s="182"/>
      <c r="T289" s="183"/>
      <c r="U289" s="179"/>
      <c r="V289" s="179"/>
      <c r="W289" s="179"/>
      <c r="X289" s="179"/>
      <c r="Y289" s="179"/>
      <c r="Z289" s="179"/>
      <c r="AA289" s="184"/>
      <c r="AT289" s="185" t="s">
        <v>162</v>
      </c>
      <c r="AU289" s="185" t="s">
        <v>133</v>
      </c>
      <c r="AV289" s="11" t="s">
        <v>133</v>
      </c>
      <c r="AW289" s="11" t="s">
        <v>40</v>
      </c>
      <c r="AX289" s="11" t="s">
        <v>84</v>
      </c>
      <c r="AY289" s="185" t="s">
        <v>154</v>
      </c>
    </row>
    <row r="290" spans="2:65" s="10" customFormat="1" ht="16.5" customHeight="1">
      <c r="B290" s="171"/>
      <c r="C290" s="172"/>
      <c r="D290" s="172"/>
      <c r="E290" s="173" t="s">
        <v>22</v>
      </c>
      <c r="F290" s="277" t="s">
        <v>164</v>
      </c>
      <c r="G290" s="278"/>
      <c r="H290" s="278"/>
      <c r="I290" s="278"/>
      <c r="J290" s="172"/>
      <c r="K290" s="173" t="s">
        <v>22</v>
      </c>
      <c r="L290" s="172"/>
      <c r="M290" s="172"/>
      <c r="N290" s="172"/>
      <c r="O290" s="172"/>
      <c r="P290" s="172"/>
      <c r="Q290" s="172"/>
      <c r="R290" s="174"/>
      <c r="T290" s="175"/>
      <c r="U290" s="172"/>
      <c r="V290" s="172"/>
      <c r="W290" s="172"/>
      <c r="X290" s="172"/>
      <c r="Y290" s="172"/>
      <c r="Z290" s="172"/>
      <c r="AA290" s="176"/>
      <c r="AT290" s="177" t="s">
        <v>162</v>
      </c>
      <c r="AU290" s="177" t="s">
        <v>133</v>
      </c>
      <c r="AV290" s="10" t="s">
        <v>89</v>
      </c>
      <c r="AW290" s="10" t="s">
        <v>40</v>
      </c>
      <c r="AX290" s="10" t="s">
        <v>84</v>
      </c>
      <c r="AY290" s="177" t="s">
        <v>154</v>
      </c>
    </row>
    <row r="291" spans="2:65" s="11" customFormat="1" ht="16.5" customHeight="1">
      <c r="B291" s="178"/>
      <c r="C291" s="179"/>
      <c r="D291" s="179"/>
      <c r="E291" s="180" t="s">
        <v>22</v>
      </c>
      <c r="F291" s="275" t="s">
        <v>165</v>
      </c>
      <c r="G291" s="276"/>
      <c r="H291" s="276"/>
      <c r="I291" s="276"/>
      <c r="J291" s="179"/>
      <c r="K291" s="181">
        <v>8.6039999999999992</v>
      </c>
      <c r="L291" s="179"/>
      <c r="M291" s="179"/>
      <c r="N291" s="179"/>
      <c r="O291" s="179"/>
      <c r="P291" s="179"/>
      <c r="Q291" s="179"/>
      <c r="R291" s="182"/>
      <c r="T291" s="183"/>
      <c r="U291" s="179"/>
      <c r="V291" s="179"/>
      <c r="W291" s="179"/>
      <c r="X291" s="179"/>
      <c r="Y291" s="179"/>
      <c r="Z291" s="179"/>
      <c r="AA291" s="184"/>
      <c r="AT291" s="185" t="s">
        <v>162</v>
      </c>
      <c r="AU291" s="185" t="s">
        <v>133</v>
      </c>
      <c r="AV291" s="11" t="s">
        <v>133</v>
      </c>
      <c r="AW291" s="11" t="s">
        <v>40</v>
      </c>
      <c r="AX291" s="11" t="s">
        <v>84</v>
      </c>
      <c r="AY291" s="185" t="s">
        <v>154</v>
      </c>
    </row>
    <row r="292" spans="2:65" s="11" customFormat="1" ht="16.5" customHeight="1">
      <c r="B292" s="178"/>
      <c r="C292" s="179"/>
      <c r="D292" s="179"/>
      <c r="E292" s="180" t="s">
        <v>22</v>
      </c>
      <c r="F292" s="275" t="s">
        <v>377</v>
      </c>
      <c r="G292" s="276"/>
      <c r="H292" s="276"/>
      <c r="I292" s="276"/>
      <c r="J292" s="179"/>
      <c r="K292" s="181">
        <v>10.763999999999999</v>
      </c>
      <c r="L292" s="179"/>
      <c r="M292" s="179"/>
      <c r="N292" s="179"/>
      <c r="O292" s="179"/>
      <c r="P292" s="179"/>
      <c r="Q292" s="179"/>
      <c r="R292" s="182"/>
      <c r="T292" s="183"/>
      <c r="U292" s="179"/>
      <c r="V292" s="179"/>
      <c r="W292" s="179"/>
      <c r="X292" s="179"/>
      <c r="Y292" s="179"/>
      <c r="Z292" s="179"/>
      <c r="AA292" s="184"/>
      <c r="AT292" s="185" t="s">
        <v>162</v>
      </c>
      <c r="AU292" s="185" t="s">
        <v>133</v>
      </c>
      <c r="AV292" s="11" t="s">
        <v>133</v>
      </c>
      <c r="AW292" s="11" t="s">
        <v>40</v>
      </c>
      <c r="AX292" s="11" t="s">
        <v>84</v>
      </c>
      <c r="AY292" s="185" t="s">
        <v>154</v>
      </c>
    </row>
    <row r="293" spans="2:65" s="10" customFormat="1" ht="16.5" customHeight="1">
      <c r="B293" s="171"/>
      <c r="C293" s="172"/>
      <c r="D293" s="172"/>
      <c r="E293" s="173" t="s">
        <v>22</v>
      </c>
      <c r="F293" s="277" t="s">
        <v>166</v>
      </c>
      <c r="G293" s="278"/>
      <c r="H293" s="278"/>
      <c r="I293" s="278"/>
      <c r="J293" s="172"/>
      <c r="K293" s="173" t="s">
        <v>22</v>
      </c>
      <c r="L293" s="172"/>
      <c r="M293" s="172"/>
      <c r="N293" s="172"/>
      <c r="O293" s="172"/>
      <c r="P293" s="172"/>
      <c r="Q293" s="172"/>
      <c r="R293" s="174"/>
      <c r="T293" s="175"/>
      <c r="U293" s="172"/>
      <c r="V293" s="172"/>
      <c r="W293" s="172"/>
      <c r="X293" s="172"/>
      <c r="Y293" s="172"/>
      <c r="Z293" s="172"/>
      <c r="AA293" s="176"/>
      <c r="AT293" s="177" t="s">
        <v>162</v>
      </c>
      <c r="AU293" s="177" t="s">
        <v>133</v>
      </c>
      <c r="AV293" s="10" t="s">
        <v>89</v>
      </c>
      <c r="AW293" s="10" t="s">
        <v>40</v>
      </c>
      <c r="AX293" s="10" t="s">
        <v>84</v>
      </c>
      <c r="AY293" s="177" t="s">
        <v>154</v>
      </c>
    </row>
    <row r="294" spans="2:65" s="11" customFormat="1" ht="16.5" customHeight="1">
      <c r="B294" s="178"/>
      <c r="C294" s="179"/>
      <c r="D294" s="179"/>
      <c r="E294" s="180" t="s">
        <v>22</v>
      </c>
      <c r="F294" s="275" t="s">
        <v>167</v>
      </c>
      <c r="G294" s="276"/>
      <c r="H294" s="276"/>
      <c r="I294" s="276"/>
      <c r="J294" s="179"/>
      <c r="K294" s="181">
        <v>6.84</v>
      </c>
      <c r="L294" s="179"/>
      <c r="M294" s="179"/>
      <c r="N294" s="179"/>
      <c r="O294" s="179"/>
      <c r="P294" s="179"/>
      <c r="Q294" s="179"/>
      <c r="R294" s="182"/>
      <c r="T294" s="183"/>
      <c r="U294" s="179"/>
      <c r="V294" s="179"/>
      <c r="W294" s="179"/>
      <c r="X294" s="179"/>
      <c r="Y294" s="179"/>
      <c r="Z294" s="179"/>
      <c r="AA294" s="184"/>
      <c r="AT294" s="185" t="s">
        <v>162</v>
      </c>
      <c r="AU294" s="185" t="s">
        <v>133</v>
      </c>
      <c r="AV294" s="11" t="s">
        <v>133</v>
      </c>
      <c r="AW294" s="11" t="s">
        <v>40</v>
      </c>
      <c r="AX294" s="11" t="s">
        <v>84</v>
      </c>
      <c r="AY294" s="185" t="s">
        <v>154</v>
      </c>
    </row>
    <row r="295" spans="2:65" s="11" customFormat="1" ht="16.5" customHeight="1">
      <c r="B295" s="178"/>
      <c r="C295" s="179"/>
      <c r="D295" s="179"/>
      <c r="E295" s="180" t="s">
        <v>22</v>
      </c>
      <c r="F295" s="275" t="s">
        <v>378</v>
      </c>
      <c r="G295" s="276"/>
      <c r="H295" s="276"/>
      <c r="I295" s="276"/>
      <c r="J295" s="179"/>
      <c r="K295" s="181">
        <v>8.64</v>
      </c>
      <c r="L295" s="179"/>
      <c r="M295" s="179"/>
      <c r="N295" s="179"/>
      <c r="O295" s="179"/>
      <c r="P295" s="179"/>
      <c r="Q295" s="179"/>
      <c r="R295" s="182"/>
      <c r="T295" s="183"/>
      <c r="U295" s="179"/>
      <c r="V295" s="179"/>
      <c r="W295" s="179"/>
      <c r="X295" s="179"/>
      <c r="Y295" s="179"/>
      <c r="Z295" s="179"/>
      <c r="AA295" s="184"/>
      <c r="AT295" s="185" t="s">
        <v>162</v>
      </c>
      <c r="AU295" s="185" t="s">
        <v>133</v>
      </c>
      <c r="AV295" s="11" t="s">
        <v>133</v>
      </c>
      <c r="AW295" s="11" t="s">
        <v>40</v>
      </c>
      <c r="AX295" s="11" t="s">
        <v>84</v>
      </c>
      <c r="AY295" s="185" t="s">
        <v>154</v>
      </c>
    </row>
    <row r="296" spans="2:65" s="10" customFormat="1" ht="16.5" customHeight="1">
      <c r="B296" s="171"/>
      <c r="C296" s="172"/>
      <c r="D296" s="172"/>
      <c r="E296" s="173" t="s">
        <v>22</v>
      </c>
      <c r="F296" s="277" t="s">
        <v>168</v>
      </c>
      <c r="G296" s="278"/>
      <c r="H296" s="278"/>
      <c r="I296" s="278"/>
      <c r="J296" s="172"/>
      <c r="K296" s="173" t="s">
        <v>22</v>
      </c>
      <c r="L296" s="172"/>
      <c r="M296" s="172"/>
      <c r="N296" s="172"/>
      <c r="O296" s="172"/>
      <c r="P296" s="172"/>
      <c r="Q296" s="172"/>
      <c r="R296" s="174"/>
      <c r="T296" s="175"/>
      <c r="U296" s="172"/>
      <c r="V296" s="172"/>
      <c r="W296" s="172"/>
      <c r="X296" s="172"/>
      <c r="Y296" s="172"/>
      <c r="Z296" s="172"/>
      <c r="AA296" s="176"/>
      <c r="AT296" s="177" t="s">
        <v>162</v>
      </c>
      <c r="AU296" s="177" t="s">
        <v>133</v>
      </c>
      <c r="AV296" s="10" t="s">
        <v>89</v>
      </c>
      <c r="AW296" s="10" t="s">
        <v>40</v>
      </c>
      <c r="AX296" s="10" t="s">
        <v>84</v>
      </c>
      <c r="AY296" s="177" t="s">
        <v>154</v>
      </c>
    </row>
    <row r="297" spans="2:65" s="11" customFormat="1" ht="16.5" customHeight="1">
      <c r="B297" s="178"/>
      <c r="C297" s="179"/>
      <c r="D297" s="179"/>
      <c r="E297" s="180" t="s">
        <v>22</v>
      </c>
      <c r="F297" s="275" t="s">
        <v>169</v>
      </c>
      <c r="G297" s="276"/>
      <c r="H297" s="276"/>
      <c r="I297" s="276"/>
      <c r="J297" s="179"/>
      <c r="K297" s="181">
        <v>3.2160000000000002</v>
      </c>
      <c r="L297" s="179"/>
      <c r="M297" s="179"/>
      <c r="N297" s="179"/>
      <c r="O297" s="179"/>
      <c r="P297" s="179"/>
      <c r="Q297" s="179"/>
      <c r="R297" s="182"/>
      <c r="T297" s="183"/>
      <c r="U297" s="179"/>
      <c r="V297" s="179"/>
      <c r="W297" s="179"/>
      <c r="X297" s="179"/>
      <c r="Y297" s="179"/>
      <c r="Z297" s="179"/>
      <c r="AA297" s="184"/>
      <c r="AT297" s="185" t="s">
        <v>162</v>
      </c>
      <c r="AU297" s="185" t="s">
        <v>133</v>
      </c>
      <c r="AV297" s="11" t="s">
        <v>133</v>
      </c>
      <c r="AW297" s="11" t="s">
        <v>40</v>
      </c>
      <c r="AX297" s="11" t="s">
        <v>84</v>
      </c>
      <c r="AY297" s="185" t="s">
        <v>154</v>
      </c>
    </row>
    <row r="298" spans="2:65" s="11" customFormat="1" ht="16.5" customHeight="1">
      <c r="B298" s="178"/>
      <c r="C298" s="179"/>
      <c r="D298" s="179"/>
      <c r="E298" s="180" t="s">
        <v>22</v>
      </c>
      <c r="F298" s="275" t="s">
        <v>379</v>
      </c>
      <c r="G298" s="276"/>
      <c r="H298" s="276"/>
      <c r="I298" s="276"/>
      <c r="J298" s="179"/>
      <c r="K298" s="181">
        <v>3.9119999999999999</v>
      </c>
      <c r="L298" s="179"/>
      <c r="M298" s="179"/>
      <c r="N298" s="179"/>
      <c r="O298" s="179"/>
      <c r="P298" s="179"/>
      <c r="Q298" s="179"/>
      <c r="R298" s="182"/>
      <c r="T298" s="183"/>
      <c r="U298" s="179"/>
      <c r="V298" s="179"/>
      <c r="W298" s="179"/>
      <c r="X298" s="179"/>
      <c r="Y298" s="179"/>
      <c r="Z298" s="179"/>
      <c r="AA298" s="184"/>
      <c r="AT298" s="185" t="s">
        <v>162</v>
      </c>
      <c r="AU298" s="185" t="s">
        <v>133</v>
      </c>
      <c r="AV298" s="11" t="s">
        <v>133</v>
      </c>
      <c r="AW298" s="11" t="s">
        <v>40</v>
      </c>
      <c r="AX298" s="11" t="s">
        <v>84</v>
      </c>
      <c r="AY298" s="185" t="s">
        <v>154</v>
      </c>
    </row>
    <row r="299" spans="2:65" s="12" customFormat="1" ht="16.5" customHeight="1">
      <c r="B299" s="186"/>
      <c r="C299" s="187"/>
      <c r="D299" s="187"/>
      <c r="E299" s="188" t="s">
        <v>22</v>
      </c>
      <c r="F299" s="279" t="s">
        <v>170</v>
      </c>
      <c r="G299" s="280"/>
      <c r="H299" s="280"/>
      <c r="I299" s="280"/>
      <c r="J299" s="187"/>
      <c r="K299" s="189">
        <v>63.863999999999997</v>
      </c>
      <c r="L299" s="187"/>
      <c r="M299" s="187"/>
      <c r="N299" s="187"/>
      <c r="O299" s="187"/>
      <c r="P299" s="187"/>
      <c r="Q299" s="187"/>
      <c r="R299" s="190"/>
      <c r="T299" s="191"/>
      <c r="U299" s="187"/>
      <c r="V299" s="187"/>
      <c r="W299" s="187"/>
      <c r="X299" s="187"/>
      <c r="Y299" s="187"/>
      <c r="Z299" s="187"/>
      <c r="AA299" s="192"/>
      <c r="AT299" s="193" t="s">
        <v>162</v>
      </c>
      <c r="AU299" s="193" t="s">
        <v>133</v>
      </c>
      <c r="AV299" s="12" t="s">
        <v>159</v>
      </c>
      <c r="AW299" s="12" t="s">
        <v>40</v>
      </c>
      <c r="AX299" s="12" t="s">
        <v>89</v>
      </c>
      <c r="AY299" s="193" t="s">
        <v>154</v>
      </c>
    </row>
    <row r="300" spans="2:65" s="1" customFormat="1" ht="38.25" customHeight="1">
      <c r="B300" s="37"/>
      <c r="C300" s="164" t="s">
        <v>380</v>
      </c>
      <c r="D300" s="164" t="s">
        <v>155</v>
      </c>
      <c r="E300" s="165" t="s">
        <v>381</v>
      </c>
      <c r="F300" s="269" t="s">
        <v>382</v>
      </c>
      <c r="G300" s="269"/>
      <c r="H300" s="269"/>
      <c r="I300" s="269"/>
      <c r="J300" s="166" t="s">
        <v>158</v>
      </c>
      <c r="K300" s="167">
        <v>63.863999999999997</v>
      </c>
      <c r="L300" s="270">
        <v>0</v>
      </c>
      <c r="M300" s="271"/>
      <c r="N300" s="272">
        <f>ROUND(L300*K300,2)</f>
        <v>0</v>
      </c>
      <c r="O300" s="272"/>
      <c r="P300" s="272"/>
      <c r="Q300" s="272"/>
      <c r="R300" s="39"/>
      <c r="T300" s="168" t="s">
        <v>22</v>
      </c>
      <c r="U300" s="46" t="s">
        <v>51</v>
      </c>
      <c r="V300" s="38"/>
      <c r="W300" s="169">
        <f>V300*K300</f>
        <v>0</v>
      </c>
      <c r="X300" s="169">
        <v>2.9E-4</v>
      </c>
      <c r="Y300" s="169">
        <f>X300*K300</f>
        <v>1.8520559999999998E-2</v>
      </c>
      <c r="Z300" s="169">
        <v>0</v>
      </c>
      <c r="AA300" s="170">
        <f>Z300*K300</f>
        <v>0</v>
      </c>
      <c r="AR300" s="21" t="s">
        <v>241</v>
      </c>
      <c r="AT300" s="21" t="s">
        <v>155</v>
      </c>
      <c r="AU300" s="21" t="s">
        <v>133</v>
      </c>
      <c r="AY300" s="21" t="s">
        <v>154</v>
      </c>
      <c r="BE300" s="107">
        <f>IF(U300="základní",N300,0)</f>
        <v>0</v>
      </c>
      <c r="BF300" s="107">
        <f>IF(U300="snížená",N300,0)</f>
        <v>0</v>
      </c>
      <c r="BG300" s="107">
        <f>IF(U300="zákl. přenesená",N300,0)</f>
        <v>0</v>
      </c>
      <c r="BH300" s="107">
        <f>IF(U300="sníž. přenesená",N300,0)</f>
        <v>0</v>
      </c>
      <c r="BI300" s="107">
        <f>IF(U300="nulová",N300,0)</f>
        <v>0</v>
      </c>
      <c r="BJ300" s="21" t="s">
        <v>133</v>
      </c>
      <c r="BK300" s="107">
        <f>ROUND(L300*K300,2)</f>
        <v>0</v>
      </c>
      <c r="BL300" s="21" t="s">
        <v>241</v>
      </c>
      <c r="BM300" s="21" t="s">
        <v>383</v>
      </c>
    </row>
    <row r="301" spans="2:65" s="9" customFormat="1" ht="29.85" customHeight="1">
      <c r="B301" s="153"/>
      <c r="C301" s="154"/>
      <c r="D301" s="163" t="s">
        <v>124</v>
      </c>
      <c r="E301" s="163"/>
      <c r="F301" s="163"/>
      <c r="G301" s="163"/>
      <c r="H301" s="163"/>
      <c r="I301" s="163"/>
      <c r="J301" s="163"/>
      <c r="K301" s="163"/>
      <c r="L301" s="163"/>
      <c r="M301" s="163"/>
      <c r="N301" s="292">
        <f>BK301</f>
        <v>0</v>
      </c>
      <c r="O301" s="293"/>
      <c r="P301" s="293"/>
      <c r="Q301" s="293"/>
      <c r="R301" s="156"/>
      <c r="T301" s="157"/>
      <c r="U301" s="154"/>
      <c r="V301" s="154"/>
      <c r="W301" s="158">
        <f>SUM(W302:W316)</f>
        <v>0</v>
      </c>
      <c r="X301" s="154"/>
      <c r="Y301" s="158">
        <f>SUM(Y302:Y316)</f>
        <v>6.3670099999999993E-2</v>
      </c>
      <c r="Z301" s="154"/>
      <c r="AA301" s="159">
        <f>SUM(AA302:AA316)</f>
        <v>0</v>
      </c>
      <c r="AR301" s="160" t="s">
        <v>133</v>
      </c>
      <c r="AT301" s="161" t="s">
        <v>83</v>
      </c>
      <c r="AU301" s="161" t="s">
        <v>89</v>
      </c>
      <c r="AY301" s="160" t="s">
        <v>154</v>
      </c>
      <c r="BK301" s="162">
        <f>SUM(BK302:BK316)</f>
        <v>0</v>
      </c>
    </row>
    <row r="302" spans="2:65" s="1" customFormat="1" ht="25.5" customHeight="1">
      <c r="B302" s="37"/>
      <c r="C302" s="164" t="s">
        <v>384</v>
      </c>
      <c r="D302" s="164" t="s">
        <v>155</v>
      </c>
      <c r="E302" s="165" t="s">
        <v>385</v>
      </c>
      <c r="F302" s="269" t="s">
        <v>386</v>
      </c>
      <c r="G302" s="269"/>
      <c r="H302" s="269"/>
      <c r="I302" s="269"/>
      <c r="J302" s="166" t="s">
        <v>158</v>
      </c>
      <c r="K302" s="167">
        <v>40.814</v>
      </c>
      <c r="L302" s="270">
        <v>0</v>
      </c>
      <c r="M302" s="271"/>
      <c r="N302" s="272">
        <f>ROUND(L302*K302,2)</f>
        <v>0</v>
      </c>
      <c r="O302" s="272"/>
      <c r="P302" s="272"/>
      <c r="Q302" s="272"/>
      <c r="R302" s="39"/>
      <c r="T302" s="168" t="s">
        <v>22</v>
      </c>
      <c r="U302" s="46" t="s">
        <v>51</v>
      </c>
      <c r="V302" s="38"/>
      <c r="W302" s="169">
        <f>V302*K302</f>
        <v>0</v>
      </c>
      <c r="X302" s="169">
        <v>0</v>
      </c>
      <c r="Y302" s="169">
        <f>X302*K302</f>
        <v>0</v>
      </c>
      <c r="Z302" s="169">
        <v>0</v>
      </c>
      <c r="AA302" s="170">
        <f>Z302*K302</f>
        <v>0</v>
      </c>
      <c r="AR302" s="21" t="s">
        <v>241</v>
      </c>
      <c r="AT302" s="21" t="s">
        <v>155</v>
      </c>
      <c r="AU302" s="21" t="s">
        <v>133</v>
      </c>
      <c r="AY302" s="21" t="s">
        <v>154</v>
      </c>
      <c r="BE302" s="107">
        <f>IF(U302="základní",N302,0)</f>
        <v>0</v>
      </c>
      <c r="BF302" s="107">
        <f>IF(U302="snížená",N302,0)</f>
        <v>0</v>
      </c>
      <c r="BG302" s="107">
        <f>IF(U302="zákl. přenesená",N302,0)</f>
        <v>0</v>
      </c>
      <c r="BH302" s="107">
        <f>IF(U302="sníž. přenesená",N302,0)</f>
        <v>0</v>
      </c>
      <c r="BI302" s="107">
        <f>IF(U302="nulová",N302,0)</f>
        <v>0</v>
      </c>
      <c r="BJ302" s="21" t="s">
        <v>133</v>
      </c>
      <c r="BK302" s="107">
        <f>ROUND(L302*K302,2)</f>
        <v>0</v>
      </c>
      <c r="BL302" s="21" t="s">
        <v>241</v>
      </c>
      <c r="BM302" s="21" t="s">
        <v>387</v>
      </c>
    </row>
    <row r="303" spans="2:65" s="10" customFormat="1" ht="16.5" customHeight="1">
      <c r="B303" s="171"/>
      <c r="C303" s="172"/>
      <c r="D303" s="172"/>
      <c r="E303" s="173" t="s">
        <v>22</v>
      </c>
      <c r="F303" s="273" t="s">
        <v>161</v>
      </c>
      <c r="G303" s="274"/>
      <c r="H303" s="274"/>
      <c r="I303" s="274"/>
      <c r="J303" s="172"/>
      <c r="K303" s="173" t="s">
        <v>22</v>
      </c>
      <c r="L303" s="172"/>
      <c r="M303" s="172"/>
      <c r="N303" s="172"/>
      <c r="O303" s="172"/>
      <c r="P303" s="172"/>
      <c r="Q303" s="172"/>
      <c r="R303" s="174"/>
      <c r="T303" s="175"/>
      <c r="U303" s="172"/>
      <c r="V303" s="172"/>
      <c r="W303" s="172"/>
      <c r="X303" s="172"/>
      <c r="Y303" s="172"/>
      <c r="Z303" s="172"/>
      <c r="AA303" s="176"/>
      <c r="AT303" s="177" t="s">
        <v>162</v>
      </c>
      <c r="AU303" s="177" t="s">
        <v>133</v>
      </c>
      <c r="AV303" s="10" t="s">
        <v>89</v>
      </c>
      <c r="AW303" s="10" t="s">
        <v>40</v>
      </c>
      <c r="AX303" s="10" t="s">
        <v>84</v>
      </c>
      <c r="AY303" s="177" t="s">
        <v>154</v>
      </c>
    </row>
    <row r="304" spans="2:65" s="11" customFormat="1" ht="16.5" customHeight="1">
      <c r="B304" s="178"/>
      <c r="C304" s="179"/>
      <c r="D304" s="179"/>
      <c r="E304" s="180" t="s">
        <v>22</v>
      </c>
      <c r="F304" s="275" t="s">
        <v>388</v>
      </c>
      <c r="G304" s="276"/>
      <c r="H304" s="276"/>
      <c r="I304" s="276"/>
      <c r="J304" s="179"/>
      <c r="K304" s="181">
        <v>4.4470000000000001</v>
      </c>
      <c r="L304" s="179"/>
      <c r="M304" s="179"/>
      <c r="N304" s="179"/>
      <c r="O304" s="179"/>
      <c r="P304" s="179"/>
      <c r="Q304" s="179"/>
      <c r="R304" s="182"/>
      <c r="T304" s="183"/>
      <c r="U304" s="179"/>
      <c r="V304" s="179"/>
      <c r="W304" s="179"/>
      <c r="X304" s="179"/>
      <c r="Y304" s="179"/>
      <c r="Z304" s="179"/>
      <c r="AA304" s="184"/>
      <c r="AT304" s="185" t="s">
        <v>162</v>
      </c>
      <c r="AU304" s="185" t="s">
        <v>133</v>
      </c>
      <c r="AV304" s="11" t="s">
        <v>133</v>
      </c>
      <c r="AW304" s="11" t="s">
        <v>40</v>
      </c>
      <c r="AX304" s="11" t="s">
        <v>84</v>
      </c>
      <c r="AY304" s="185" t="s">
        <v>154</v>
      </c>
    </row>
    <row r="305" spans="2:65" s="11" customFormat="1" ht="16.5" customHeight="1">
      <c r="B305" s="178"/>
      <c r="C305" s="179"/>
      <c r="D305" s="179"/>
      <c r="E305" s="180" t="s">
        <v>22</v>
      </c>
      <c r="F305" s="275" t="s">
        <v>389</v>
      </c>
      <c r="G305" s="276"/>
      <c r="H305" s="276"/>
      <c r="I305" s="276"/>
      <c r="J305" s="179"/>
      <c r="K305" s="181">
        <v>14.551</v>
      </c>
      <c r="L305" s="179"/>
      <c r="M305" s="179"/>
      <c r="N305" s="179"/>
      <c r="O305" s="179"/>
      <c r="P305" s="179"/>
      <c r="Q305" s="179"/>
      <c r="R305" s="182"/>
      <c r="T305" s="183"/>
      <c r="U305" s="179"/>
      <c r="V305" s="179"/>
      <c r="W305" s="179"/>
      <c r="X305" s="179"/>
      <c r="Y305" s="179"/>
      <c r="Z305" s="179"/>
      <c r="AA305" s="184"/>
      <c r="AT305" s="185" t="s">
        <v>162</v>
      </c>
      <c r="AU305" s="185" t="s">
        <v>133</v>
      </c>
      <c r="AV305" s="11" t="s">
        <v>133</v>
      </c>
      <c r="AW305" s="11" t="s">
        <v>40</v>
      </c>
      <c r="AX305" s="11" t="s">
        <v>84</v>
      </c>
      <c r="AY305" s="185" t="s">
        <v>154</v>
      </c>
    </row>
    <row r="306" spans="2:65" s="10" customFormat="1" ht="16.5" customHeight="1">
      <c r="B306" s="171"/>
      <c r="C306" s="172"/>
      <c r="D306" s="172"/>
      <c r="E306" s="173" t="s">
        <v>22</v>
      </c>
      <c r="F306" s="277" t="s">
        <v>164</v>
      </c>
      <c r="G306" s="278"/>
      <c r="H306" s="278"/>
      <c r="I306" s="278"/>
      <c r="J306" s="172"/>
      <c r="K306" s="173" t="s">
        <v>22</v>
      </c>
      <c r="L306" s="172"/>
      <c r="M306" s="172"/>
      <c r="N306" s="172"/>
      <c r="O306" s="172"/>
      <c r="P306" s="172"/>
      <c r="Q306" s="172"/>
      <c r="R306" s="174"/>
      <c r="T306" s="175"/>
      <c r="U306" s="172"/>
      <c r="V306" s="172"/>
      <c r="W306" s="172"/>
      <c r="X306" s="172"/>
      <c r="Y306" s="172"/>
      <c r="Z306" s="172"/>
      <c r="AA306" s="176"/>
      <c r="AT306" s="177" t="s">
        <v>162</v>
      </c>
      <c r="AU306" s="177" t="s">
        <v>133</v>
      </c>
      <c r="AV306" s="10" t="s">
        <v>89</v>
      </c>
      <c r="AW306" s="10" t="s">
        <v>40</v>
      </c>
      <c r="AX306" s="10" t="s">
        <v>84</v>
      </c>
      <c r="AY306" s="177" t="s">
        <v>154</v>
      </c>
    </row>
    <row r="307" spans="2:65" s="11" customFormat="1" ht="16.5" customHeight="1">
      <c r="B307" s="178"/>
      <c r="C307" s="179"/>
      <c r="D307" s="179"/>
      <c r="E307" s="180" t="s">
        <v>22</v>
      </c>
      <c r="F307" s="275" t="s">
        <v>390</v>
      </c>
      <c r="G307" s="276"/>
      <c r="H307" s="276"/>
      <c r="I307" s="276"/>
      <c r="J307" s="179"/>
      <c r="K307" s="181">
        <v>2.4</v>
      </c>
      <c r="L307" s="179"/>
      <c r="M307" s="179"/>
      <c r="N307" s="179"/>
      <c r="O307" s="179"/>
      <c r="P307" s="179"/>
      <c r="Q307" s="179"/>
      <c r="R307" s="182"/>
      <c r="T307" s="183"/>
      <c r="U307" s="179"/>
      <c r="V307" s="179"/>
      <c r="W307" s="179"/>
      <c r="X307" s="179"/>
      <c r="Y307" s="179"/>
      <c r="Z307" s="179"/>
      <c r="AA307" s="184"/>
      <c r="AT307" s="185" t="s">
        <v>162</v>
      </c>
      <c r="AU307" s="185" t="s">
        <v>133</v>
      </c>
      <c r="AV307" s="11" t="s">
        <v>133</v>
      </c>
      <c r="AW307" s="11" t="s">
        <v>40</v>
      </c>
      <c r="AX307" s="11" t="s">
        <v>84</v>
      </c>
      <c r="AY307" s="185" t="s">
        <v>154</v>
      </c>
    </row>
    <row r="308" spans="2:65" s="11" customFormat="1" ht="16.5" customHeight="1">
      <c r="B308" s="178"/>
      <c r="C308" s="179"/>
      <c r="D308" s="179"/>
      <c r="E308" s="180" t="s">
        <v>22</v>
      </c>
      <c r="F308" s="275" t="s">
        <v>391</v>
      </c>
      <c r="G308" s="276"/>
      <c r="H308" s="276"/>
      <c r="I308" s="276"/>
      <c r="J308" s="179"/>
      <c r="K308" s="181">
        <v>6.6</v>
      </c>
      <c r="L308" s="179"/>
      <c r="M308" s="179"/>
      <c r="N308" s="179"/>
      <c r="O308" s="179"/>
      <c r="P308" s="179"/>
      <c r="Q308" s="179"/>
      <c r="R308" s="182"/>
      <c r="T308" s="183"/>
      <c r="U308" s="179"/>
      <c r="V308" s="179"/>
      <c r="W308" s="179"/>
      <c r="X308" s="179"/>
      <c r="Y308" s="179"/>
      <c r="Z308" s="179"/>
      <c r="AA308" s="184"/>
      <c r="AT308" s="185" t="s">
        <v>162</v>
      </c>
      <c r="AU308" s="185" t="s">
        <v>133</v>
      </c>
      <c r="AV308" s="11" t="s">
        <v>133</v>
      </c>
      <c r="AW308" s="11" t="s">
        <v>40</v>
      </c>
      <c r="AX308" s="11" t="s">
        <v>84</v>
      </c>
      <c r="AY308" s="185" t="s">
        <v>154</v>
      </c>
    </row>
    <row r="309" spans="2:65" s="10" customFormat="1" ht="16.5" customHeight="1">
      <c r="B309" s="171"/>
      <c r="C309" s="172"/>
      <c r="D309" s="172"/>
      <c r="E309" s="173" t="s">
        <v>22</v>
      </c>
      <c r="F309" s="277" t="s">
        <v>166</v>
      </c>
      <c r="G309" s="278"/>
      <c r="H309" s="278"/>
      <c r="I309" s="278"/>
      <c r="J309" s="172"/>
      <c r="K309" s="173" t="s">
        <v>22</v>
      </c>
      <c r="L309" s="172"/>
      <c r="M309" s="172"/>
      <c r="N309" s="172"/>
      <c r="O309" s="172"/>
      <c r="P309" s="172"/>
      <c r="Q309" s="172"/>
      <c r="R309" s="174"/>
      <c r="T309" s="175"/>
      <c r="U309" s="172"/>
      <c r="V309" s="172"/>
      <c r="W309" s="172"/>
      <c r="X309" s="172"/>
      <c r="Y309" s="172"/>
      <c r="Z309" s="172"/>
      <c r="AA309" s="176"/>
      <c r="AT309" s="177" t="s">
        <v>162</v>
      </c>
      <c r="AU309" s="177" t="s">
        <v>133</v>
      </c>
      <c r="AV309" s="10" t="s">
        <v>89</v>
      </c>
      <c r="AW309" s="10" t="s">
        <v>40</v>
      </c>
      <c r="AX309" s="10" t="s">
        <v>84</v>
      </c>
      <c r="AY309" s="177" t="s">
        <v>154</v>
      </c>
    </row>
    <row r="310" spans="2:65" s="11" customFormat="1" ht="16.5" customHeight="1">
      <c r="B310" s="178"/>
      <c r="C310" s="179"/>
      <c r="D310" s="179"/>
      <c r="E310" s="180" t="s">
        <v>22</v>
      </c>
      <c r="F310" s="275" t="s">
        <v>392</v>
      </c>
      <c r="G310" s="276"/>
      <c r="H310" s="276"/>
      <c r="I310" s="276"/>
      <c r="J310" s="179"/>
      <c r="K310" s="181">
        <v>2.7040000000000002</v>
      </c>
      <c r="L310" s="179"/>
      <c r="M310" s="179"/>
      <c r="N310" s="179"/>
      <c r="O310" s="179"/>
      <c r="P310" s="179"/>
      <c r="Q310" s="179"/>
      <c r="R310" s="182"/>
      <c r="T310" s="183"/>
      <c r="U310" s="179"/>
      <c r="V310" s="179"/>
      <c r="W310" s="179"/>
      <c r="X310" s="179"/>
      <c r="Y310" s="179"/>
      <c r="Z310" s="179"/>
      <c r="AA310" s="184"/>
      <c r="AT310" s="185" t="s">
        <v>162</v>
      </c>
      <c r="AU310" s="185" t="s">
        <v>133</v>
      </c>
      <c r="AV310" s="11" t="s">
        <v>133</v>
      </c>
      <c r="AW310" s="11" t="s">
        <v>40</v>
      </c>
      <c r="AX310" s="11" t="s">
        <v>84</v>
      </c>
      <c r="AY310" s="185" t="s">
        <v>154</v>
      </c>
    </row>
    <row r="311" spans="2:65" s="11" customFormat="1" ht="16.5" customHeight="1">
      <c r="B311" s="178"/>
      <c r="C311" s="179"/>
      <c r="D311" s="179"/>
      <c r="E311" s="180" t="s">
        <v>22</v>
      </c>
      <c r="F311" s="275" t="s">
        <v>393</v>
      </c>
      <c r="G311" s="276"/>
      <c r="H311" s="276"/>
      <c r="I311" s="276"/>
      <c r="J311" s="179"/>
      <c r="K311" s="181">
        <v>6.6559999999999997</v>
      </c>
      <c r="L311" s="179"/>
      <c r="M311" s="179"/>
      <c r="N311" s="179"/>
      <c r="O311" s="179"/>
      <c r="P311" s="179"/>
      <c r="Q311" s="179"/>
      <c r="R311" s="182"/>
      <c r="T311" s="183"/>
      <c r="U311" s="179"/>
      <c r="V311" s="179"/>
      <c r="W311" s="179"/>
      <c r="X311" s="179"/>
      <c r="Y311" s="179"/>
      <c r="Z311" s="179"/>
      <c r="AA311" s="184"/>
      <c r="AT311" s="185" t="s">
        <v>162</v>
      </c>
      <c r="AU311" s="185" t="s">
        <v>133</v>
      </c>
      <c r="AV311" s="11" t="s">
        <v>133</v>
      </c>
      <c r="AW311" s="11" t="s">
        <v>40</v>
      </c>
      <c r="AX311" s="11" t="s">
        <v>84</v>
      </c>
      <c r="AY311" s="185" t="s">
        <v>154</v>
      </c>
    </row>
    <row r="312" spans="2:65" s="10" customFormat="1" ht="16.5" customHeight="1">
      <c r="B312" s="171"/>
      <c r="C312" s="172"/>
      <c r="D312" s="172"/>
      <c r="E312" s="173" t="s">
        <v>22</v>
      </c>
      <c r="F312" s="277" t="s">
        <v>168</v>
      </c>
      <c r="G312" s="278"/>
      <c r="H312" s="278"/>
      <c r="I312" s="278"/>
      <c r="J312" s="172"/>
      <c r="K312" s="173" t="s">
        <v>22</v>
      </c>
      <c r="L312" s="172"/>
      <c r="M312" s="172"/>
      <c r="N312" s="172"/>
      <c r="O312" s="172"/>
      <c r="P312" s="172"/>
      <c r="Q312" s="172"/>
      <c r="R312" s="174"/>
      <c r="T312" s="175"/>
      <c r="U312" s="172"/>
      <c r="V312" s="172"/>
      <c r="W312" s="172"/>
      <c r="X312" s="172"/>
      <c r="Y312" s="172"/>
      <c r="Z312" s="172"/>
      <c r="AA312" s="176"/>
      <c r="AT312" s="177" t="s">
        <v>162</v>
      </c>
      <c r="AU312" s="177" t="s">
        <v>133</v>
      </c>
      <c r="AV312" s="10" t="s">
        <v>89</v>
      </c>
      <c r="AW312" s="10" t="s">
        <v>40</v>
      </c>
      <c r="AX312" s="10" t="s">
        <v>84</v>
      </c>
      <c r="AY312" s="177" t="s">
        <v>154</v>
      </c>
    </row>
    <row r="313" spans="2:65" s="11" customFormat="1" ht="16.5" customHeight="1">
      <c r="B313" s="178"/>
      <c r="C313" s="179"/>
      <c r="D313" s="179"/>
      <c r="E313" s="180" t="s">
        <v>22</v>
      </c>
      <c r="F313" s="275" t="s">
        <v>394</v>
      </c>
      <c r="G313" s="276"/>
      <c r="H313" s="276"/>
      <c r="I313" s="276"/>
      <c r="J313" s="179"/>
      <c r="K313" s="181">
        <v>0.998</v>
      </c>
      <c r="L313" s="179"/>
      <c r="M313" s="179"/>
      <c r="N313" s="179"/>
      <c r="O313" s="179"/>
      <c r="P313" s="179"/>
      <c r="Q313" s="179"/>
      <c r="R313" s="182"/>
      <c r="T313" s="183"/>
      <c r="U313" s="179"/>
      <c r="V313" s="179"/>
      <c r="W313" s="179"/>
      <c r="X313" s="179"/>
      <c r="Y313" s="179"/>
      <c r="Z313" s="179"/>
      <c r="AA313" s="184"/>
      <c r="AT313" s="185" t="s">
        <v>162</v>
      </c>
      <c r="AU313" s="185" t="s">
        <v>133</v>
      </c>
      <c r="AV313" s="11" t="s">
        <v>133</v>
      </c>
      <c r="AW313" s="11" t="s">
        <v>40</v>
      </c>
      <c r="AX313" s="11" t="s">
        <v>84</v>
      </c>
      <c r="AY313" s="185" t="s">
        <v>154</v>
      </c>
    </row>
    <row r="314" spans="2:65" s="11" customFormat="1" ht="16.5" customHeight="1">
      <c r="B314" s="178"/>
      <c r="C314" s="179"/>
      <c r="D314" s="179"/>
      <c r="E314" s="180" t="s">
        <v>22</v>
      </c>
      <c r="F314" s="275" t="s">
        <v>395</v>
      </c>
      <c r="G314" s="276"/>
      <c r="H314" s="276"/>
      <c r="I314" s="276"/>
      <c r="J314" s="179"/>
      <c r="K314" s="181">
        <v>2.4580000000000002</v>
      </c>
      <c r="L314" s="179"/>
      <c r="M314" s="179"/>
      <c r="N314" s="179"/>
      <c r="O314" s="179"/>
      <c r="P314" s="179"/>
      <c r="Q314" s="179"/>
      <c r="R314" s="182"/>
      <c r="T314" s="183"/>
      <c r="U314" s="179"/>
      <c r="V314" s="179"/>
      <c r="W314" s="179"/>
      <c r="X314" s="179"/>
      <c r="Y314" s="179"/>
      <c r="Z314" s="179"/>
      <c r="AA314" s="184"/>
      <c r="AT314" s="185" t="s">
        <v>162</v>
      </c>
      <c r="AU314" s="185" t="s">
        <v>133</v>
      </c>
      <c r="AV314" s="11" t="s">
        <v>133</v>
      </c>
      <c r="AW314" s="11" t="s">
        <v>40</v>
      </c>
      <c r="AX314" s="11" t="s">
        <v>84</v>
      </c>
      <c r="AY314" s="185" t="s">
        <v>154</v>
      </c>
    </row>
    <row r="315" spans="2:65" s="12" customFormat="1" ht="16.5" customHeight="1">
      <c r="B315" s="186"/>
      <c r="C315" s="187"/>
      <c r="D315" s="187"/>
      <c r="E315" s="188" t="s">
        <v>22</v>
      </c>
      <c r="F315" s="279" t="s">
        <v>170</v>
      </c>
      <c r="G315" s="280"/>
      <c r="H315" s="280"/>
      <c r="I315" s="280"/>
      <c r="J315" s="187"/>
      <c r="K315" s="189">
        <v>40.814</v>
      </c>
      <c r="L315" s="187"/>
      <c r="M315" s="187"/>
      <c r="N315" s="187"/>
      <c r="O315" s="187"/>
      <c r="P315" s="187"/>
      <c r="Q315" s="187"/>
      <c r="R315" s="190"/>
      <c r="T315" s="191"/>
      <c r="U315" s="187"/>
      <c r="V315" s="187"/>
      <c r="W315" s="187"/>
      <c r="X315" s="187"/>
      <c r="Y315" s="187"/>
      <c r="Z315" s="187"/>
      <c r="AA315" s="192"/>
      <c r="AT315" s="193" t="s">
        <v>162</v>
      </c>
      <c r="AU315" s="193" t="s">
        <v>133</v>
      </c>
      <c r="AV315" s="12" t="s">
        <v>159</v>
      </c>
      <c r="AW315" s="12" t="s">
        <v>40</v>
      </c>
      <c r="AX315" s="12" t="s">
        <v>89</v>
      </c>
      <c r="AY315" s="193" t="s">
        <v>154</v>
      </c>
    </row>
    <row r="316" spans="2:65" s="1" customFormat="1" ht="25.5" customHeight="1">
      <c r="B316" s="37"/>
      <c r="C316" s="195" t="s">
        <v>396</v>
      </c>
      <c r="D316" s="195" t="s">
        <v>302</v>
      </c>
      <c r="E316" s="196" t="s">
        <v>397</v>
      </c>
      <c r="F316" s="283" t="s">
        <v>398</v>
      </c>
      <c r="G316" s="283"/>
      <c r="H316" s="283"/>
      <c r="I316" s="283"/>
      <c r="J316" s="197" t="s">
        <v>158</v>
      </c>
      <c r="K316" s="198">
        <v>48.976999999999997</v>
      </c>
      <c r="L316" s="284">
        <v>0</v>
      </c>
      <c r="M316" s="285"/>
      <c r="N316" s="286">
        <f>ROUND(L316*K316,2)</f>
        <v>0</v>
      </c>
      <c r="O316" s="272"/>
      <c r="P316" s="272"/>
      <c r="Q316" s="272"/>
      <c r="R316" s="39"/>
      <c r="T316" s="168" t="s">
        <v>22</v>
      </c>
      <c r="U316" s="46" t="s">
        <v>51</v>
      </c>
      <c r="V316" s="38"/>
      <c r="W316" s="169">
        <f>V316*K316</f>
        <v>0</v>
      </c>
      <c r="X316" s="169">
        <v>1.2999999999999999E-3</v>
      </c>
      <c r="Y316" s="169">
        <f>X316*K316</f>
        <v>6.3670099999999993E-2</v>
      </c>
      <c r="Z316" s="169">
        <v>0</v>
      </c>
      <c r="AA316" s="170">
        <f>Z316*K316</f>
        <v>0</v>
      </c>
      <c r="AR316" s="21" t="s">
        <v>306</v>
      </c>
      <c r="AT316" s="21" t="s">
        <v>302</v>
      </c>
      <c r="AU316" s="21" t="s">
        <v>133</v>
      </c>
      <c r="AY316" s="21" t="s">
        <v>154</v>
      </c>
      <c r="BE316" s="107">
        <f>IF(U316="základní",N316,0)</f>
        <v>0</v>
      </c>
      <c r="BF316" s="107">
        <f>IF(U316="snížená",N316,0)</f>
        <v>0</v>
      </c>
      <c r="BG316" s="107">
        <f>IF(U316="zákl. přenesená",N316,0)</f>
        <v>0</v>
      </c>
      <c r="BH316" s="107">
        <f>IF(U316="sníž. přenesená",N316,0)</f>
        <v>0</v>
      </c>
      <c r="BI316" s="107">
        <f>IF(U316="nulová",N316,0)</f>
        <v>0</v>
      </c>
      <c r="BJ316" s="21" t="s">
        <v>133</v>
      </c>
      <c r="BK316" s="107">
        <f>ROUND(L316*K316,2)</f>
        <v>0</v>
      </c>
      <c r="BL316" s="21" t="s">
        <v>241</v>
      </c>
      <c r="BM316" s="21" t="s">
        <v>399</v>
      </c>
    </row>
    <row r="317" spans="2:65" s="9" customFormat="1" ht="29.85" customHeight="1">
      <c r="B317" s="153"/>
      <c r="C317" s="154"/>
      <c r="D317" s="163" t="s">
        <v>125</v>
      </c>
      <c r="E317" s="163"/>
      <c r="F317" s="163"/>
      <c r="G317" s="163"/>
      <c r="H317" s="163"/>
      <c r="I317" s="163"/>
      <c r="J317" s="163"/>
      <c r="K317" s="163"/>
      <c r="L317" s="163"/>
      <c r="M317" s="163"/>
      <c r="N317" s="292">
        <f>BK317</f>
        <v>0</v>
      </c>
      <c r="O317" s="293"/>
      <c r="P317" s="293"/>
      <c r="Q317" s="293"/>
      <c r="R317" s="156"/>
      <c r="T317" s="157"/>
      <c r="U317" s="154"/>
      <c r="V317" s="154"/>
      <c r="W317" s="158">
        <f>SUM(W318:W336)</f>
        <v>0</v>
      </c>
      <c r="X317" s="154"/>
      <c r="Y317" s="158">
        <f>SUM(Y318:Y336)</f>
        <v>0</v>
      </c>
      <c r="Z317" s="154"/>
      <c r="AA317" s="159">
        <f>SUM(AA318:AA336)</f>
        <v>0.47099599999999997</v>
      </c>
      <c r="AR317" s="160" t="s">
        <v>133</v>
      </c>
      <c r="AT317" s="161" t="s">
        <v>83</v>
      </c>
      <c r="AU317" s="161" t="s">
        <v>89</v>
      </c>
      <c r="AY317" s="160" t="s">
        <v>154</v>
      </c>
      <c r="BK317" s="162">
        <f>SUM(BK318:BK336)</f>
        <v>0</v>
      </c>
    </row>
    <row r="318" spans="2:65" s="1" customFormat="1" ht="25.5" customHeight="1">
      <c r="B318" s="37"/>
      <c r="C318" s="164" t="s">
        <v>400</v>
      </c>
      <c r="D318" s="164" t="s">
        <v>155</v>
      </c>
      <c r="E318" s="165" t="s">
        <v>401</v>
      </c>
      <c r="F318" s="269" t="s">
        <v>402</v>
      </c>
      <c r="G318" s="269"/>
      <c r="H318" s="269"/>
      <c r="I318" s="269"/>
      <c r="J318" s="166" t="s">
        <v>158</v>
      </c>
      <c r="K318" s="167">
        <v>25.1</v>
      </c>
      <c r="L318" s="270">
        <v>0</v>
      </c>
      <c r="M318" s="271"/>
      <c r="N318" s="272">
        <f>ROUND(L318*K318,2)</f>
        <v>0</v>
      </c>
      <c r="O318" s="272"/>
      <c r="P318" s="272"/>
      <c r="Q318" s="272"/>
      <c r="R318" s="39"/>
      <c r="T318" s="168" t="s">
        <v>22</v>
      </c>
      <c r="U318" s="46" t="s">
        <v>51</v>
      </c>
      <c r="V318" s="38"/>
      <c r="W318" s="169">
        <f>V318*K318</f>
        <v>0</v>
      </c>
      <c r="X318" s="169">
        <v>0</v>
      </c>
      <c r="Y318" s="169">
        <f>X318*K318</f>
        <v>0</v>
      </c>
      <c r="Z318" s="169">
        <v>0.01</v>
      </c>
      <c r="AA318" s="170">
        <f>Z318*K318</f>
        <v>0.251</v>
      </c>
      <c r="AR318" s="21" t="s">
        <v>241</v>
      </c>
      <c r="AT318" s="21" t="s">
        <v>155</v>
      </c>
      <c r="AU318" s="21" t="s">
        <v>133</v>
      </c>
      <c r="AY318" s="21" t="s">
        <v>154</v>
      </c>
      <c r="BE318" s="107">
        <f>IF(U318="základní",N318,0)</f>
        <v>0</v>
      </c>
      <c r="BF318" s="107">
        <f>IF(U318="snížená",N318,0)</f>
        <v>0</v>
      </c>
      <c r="BG318" s="107">
        <f>IF(U318="zákl. přenesená",N318,0)</f>
        <v>0</v>
      </c>
      <c r="BH318" s="107">
        <f>IF(U318="sníž. přenesená",N318,0)</f>
        <v>0</v>
      </c>
      <c r="BI318" s="107">
        <f>IF(U318="nulová",N318,0)</f>
        <v>0</v>
      </c>
      <c r="BJ318" s="21" t="s">
        <v>133</v>
      </c>
      <c r="BK318" s="107">
        <f>ROUND(L318*K318,2)</f>
        <v>0</v>
      </c>
      <c r="BL318" s="21" t="s">
        <v>241</v>
      </c>
      <c r="BM318" s="21" t="s">
        <v>403</v>
      </c>
    </row>
    <row r="319" spans="2:65" s="10" customFormat="1" ht="16.5" customHeight="1">
      <c r="B319" s="171"/>
      <c r="C319" s="172"/>
      <c r="D319" s="172"/>
      <c r="E319" s="173" t="s">
        <v>22</v>
      </c>
      <c r="F319" s="273" t="s">
        <v>161</v>
      </c>
      <c r="G319" s="274"/>
      <c r="H319" s="274"/>
      <c r="I319" s="274"/>
      <c r="J319" s="172"/>
      <c r="K319" s="173" t="s">
        <v>22</v>
      </c>
      <c r="L319" s="172"/>
      <c r="M319" s="172"/>
      <c r="N319" s="172"/>
      <c r="O319" s="172"/>
      <c r="P319" s="172"/>
      <c r="Q319" s="172"/>
      <c r="R319" s="174"/>
      <c r="T319" s="175"/>
      <c r="U319" s="172"/>
      <c r="V319" s="172"/>
      <c r="W319" s="172"/>
      <c r="X319" s="172"/>
      <c r="Y319" s="172"/>
      <c r="Z319" s="172"/>
      <c r="AA319" s="176"/>
      <c r="AT319" s="177" t="s">
        <v>162</v>
      </c>
      <c r="AU319" s="177" t="s">
        <v>133</v>
      </c>
      <c r="AV319" s="10" t="s">
        <v>89</v>
      </c>
      <c r="AW319" s="10" t="s">
        <v>40</v>
      </c>
      <c r="AX319" s="10" t="s">
        <v>84</v>
      </c>
      <c r="AY319" s="177" t="s">
        <v>154</v>
      </c>
    </row>
    <row r="320" spans="2:65" s="11" customFormat="1" ht="16.5" customHeight="1">
      <c r="B320" s="178"/>
      <c r="C320" s="179"/>
      <c r="D320" s="179"/>
      <c r="E320" s="180" t="s">
        <v>22</v>
      </c>
      <c r="F320" s="275" t="s">
        <v>388</v>
      </c>
      <c r="G320" s="276"/>
      <c r="H320" s="276"/>
      <c r="I320" s="276"/>
      <c r="J320" s="179"/>
      <c r="K320" s="181">
        <v>4.4470000000000001</v>
      </c>
      <c r="L320" s="179"/>
      <c r="M320" s="179"/>
      <c r="N320" s="179"/>
      <c r="O320" s="179"/>
      <c r="P320" s="179"/>
      <c r="Q320" s="179"/>
      <c r="R320" s="182"/>
      <c r="T320" s="183"/>
      <c r="U320" s="179"/>
      <c r="V320" s="179"/>
      <c r="W320" s="179"/>
      <c r="X320" s="179"/>
      <c r="Y320" s="179"/>
      <c r="Z320" s="179"/>
      <c r="AA320" s="184"/>
      <c r="AT320" s="185" t="s">
        <v>162</v>
      </c>
      <c r="AU320" s="185" t="s">
        <v>133</v>
      </c>
      <c r="AV320" s="11" t="s">
        <v>133</v>
      </c>
      <c r="AW320" s="11" t="s">
        <v>40</v>
      </c>
      <c r="AX320" s="11" t="s">
        <v>84</v>
      </c>
      <c r="AY320" s="185" t="s">
        <v>154</v>
      </c>
    </row>
    <row r="321" spans="2:65" s="11" customFormat="1" ht="16.5" customHeight="1">
      <c r="B321" s="178"/>
      <c r="C321" s="179"/>
      <c r="D321" s="179"/>
      <c r="E321" s="180" t="s">
        <v>22</v>
      </c>
      <c r="F321" s="275" t="s">
        <v>389</v>
      </c>
      <c r="G321" s="276"/>
      <c r="H321" s="276"/>
      <c r="I321" s="276"/>
      <c r="J321" s="179"/>
      <c r="K321" s="181">
        <v>14.551</v>
      </c>
      <c r="L321" s="179"/>
      <c r="M321" s="179"/>
      <c r="N321" s="179"/>
      <c r="O321" s="179"/>
      <c r="P321" s="179"/>
      <c r="Q321" s="179"/>
      <c r="R321" s="182"/>
      <c r="T321" s="183"/>
      <c r="U321" s="179"/>
      <c r="V321" s="179"/>
      <c r="W321" s="179"/>
      <c r="X321" s="179"/>
      <c r="Y321" s="179"/>
      <c r="Z321" s="179"/>
      <c r="AA321" s="184"/>
      <c r="AT321" s="185" t="s">
        <v>162</v>
      </c>
      <c r="AU321" s="185" t="s">
        <v>133</v>
      </c>
      <c r="AV321" s="11" t="s">
        <v>133</v>
      </c>
      <c r="AW321" s="11" t="s">
        <v>40</v>
      </c>
      <c r="AX321" s="11" t="s">
        <v>84</v>
      </c>
      <c r="AY321" s="185" t="s">
        <v>154</v>
      </c>
    </row>
    <row r="322" spans="2:65" s="10" customFormat="1" ht="16.5" customHeight="1">
      <c r="B322" s="171"/>
      <c r="C322" s="172"/>
      <c r="D322" s="172"/>
      <c r="E322" s="173" t="s">
        <v>22</v>
      </c>
      <c r="F322" s="277" t="s">
        <v>164</v>
      </c>
      <c r="G322" s="278"/>
      <c r="H322" s="278"/>
      <c r="I322" s="278"/>
      <c r="J322" s="172"/>
      <c r="K322" s="173" t="s">
        <v>22</v>
      </c>
      <c r="L322" s="172"/>
      <c r="M322" s="172"/>
      <c r="N322" s="172"/>
      <c r="O322" s="172"/>
      <c r="P322" s="172"/>
      <c r="Q322" s="172"/>
      <c r="R322" s="174"/>
      <c r="T322" s="175"/>
      <c r="U322" s="172"/>
      <c r="V322" s="172"/>
      <c r="W322" s="172"/>
      <c r="X322" s="172"/>
      <c r="Y322" s="172"/>
      <c r="Z322" s="172"/>
      <c r="AA322" s="176"/>
      <c r="AT322" s="177" t="s">
        <v>162</v>
      </c>
      <c r="AU322" s="177" t="s">
        <v>133</v>
      </c>
      <c r="AV322" s="10" t="s">
        <v>89</v>
      </c>
      <c r="AW322" s="10" t="s">
        <v>40</v>
      </c>
      <c r="AX322" s="10" t="s">
        <v>84</v>
      </c>
      <c r="AY322" s="177" t="s">
        <v>154</v>
      </c>
    </row>
    <row r="323" spans="2:65" s="11" customFormat="1" ht="16.5" customHeight="1">
      <c r="B323" s="178"/>
      <c r="C323" s="179"/>
      <c r="D323" s="179"/>
      <c r="E323" s="180" t="s">
        <v>22</v>
      </c>
      <c r="F323" s="275" t="s">
        <v>390</v>
      </c>
      <c r="G323" s="276"/>
      <c r="H323" s="276"/>
      <c r="I323" s="276"/>
      <c r="J323" s="179"/>
      <c r="K323" s="181">
        <v>2.4</v>
      </c>
      <c r="L323" s="179"/>
      <c r="M323" s="179"/>
      <c r="N323" s="179"/>
      <c r="O323" s="179"/>
      <c r="P323" s="179"/>
      <c r="Q323" s="179"/>
      <c r="R323" s="182"/>
      <c r="T323" s="183"/>
      <c r="U323" s="179"/>
      <c r="V323" s="179"/>
      <c r="W323" s="179"/>
      <c r="X323" s="179"/>
      <c r="Y323" s="179"/>
      <c r="Z323" s="179"/>
      <c r="AA323" s="184"/>
      <c r="AT323" s="185" t="s">
        <v>162</v>
      </c>
      <c r="AU323" s="185" t="s">
        <v>133</v>
      </c>
      <c r="AV323" s="11" t="s">
        <v>133</v>
      </c>
      <c r="AW323" s="11" t="s">
        <v>40</v>
      </c>
      <c r="AX323" s="11" t="s">
        <v>84</v>
      </c>
      <c r="AY323" s="185" t="s">
        <v>154</v>
      </c>
    </row>
    <row r="324" spans="2:65" s="10" customFormat="1" ht="16.5" customHeight="1">
      <c r="B324" s="171"/>
      <c r="C324" s="172"/>
      <c r="D324" s="172"/>
      <c r="E324" s="173" t="s">
        <v>22</v>
      </c>
      <c r="F324" s="277" t="s">
        <v>166</v>
      </c>
      <c r="G324" s="278"/>
      <c r="H324" s="278"/>
      <c r="I324" s="278"/>
      <c r="J324" s="172"/>
      <c r="K324" s="173" t="s">
        <v>22</v>
      </c>
      <c r="L324" s="172"/>
      <c r="M324" s="172"/>
      <c r="N324" s="172"/>
      <c r="O324" s="172"/>
      <c r="P324" s="172"/>
      <c r="Q324" s="172"/>
      <c r="R324" s="174"/>
      <c r="T324" s="175"/>
      <c r="U324" s="172"/>
      <c r="V324" s="172"/>
      <c r="W324" s="172"/>
      <c r="X324" s="172"/>
      <c r="Y324" s="172"/>
      <c r="Z324" s="172"/>
      <c r="AA324" s="176"/>
      <c r="AT324" s="177" t="s">
        <v>162</v>
      </c>
      <c r="AU324" s="177" t="s">
        <v>133</v>
      </c>
      <c r="AV324" s="10" t="s">
        <v>89</v>
      </c>
      <c r="AW324" s="10" t="s">
        <v>40</v>
      </c>
      <c r="AX324" s="10" t="s">
        <v>84</v>
      </c>
      <c r="AY324" s="177" t="s">
        <v>154</v>
      </c>
    </row>
    <row r="325" spans="2:65" s="11" customFormat="1" ht="16.5" customHeight="1">
      <c r="B325" s="178"/>
      <c r="C325" s="179"/>
      <c r="D325" s="179"/>
      <c r="E325" s="180" t="s">
        <v>22</v>
      </c>
      <c r="F325" s="275" t="s">
        <v>392</v>
      </c>
      <c r="G325" s="276"/>
      <c r="H325" s="276"/>
      <c r="I325" s="276"/>
      <c r="J325" s="179"/>
      <c r="K325" s="181">
        <v>2.7040000000000002</v>
      </c>
      <c r="L325" s="179"/>
      <c r="M325" s="179"/>
      <c r="N325" s="179"/>
      <c r="O325" s="179"/>
      <c r="P325" s="179"/>
      <c r="Q325" s="179"/>
      <c r="R325" s="182"/>
      <c r="T325" s="183"/>
      <c r="U325" s="179"/>
      <c r="V325" s="179"/>
      <c r="W325" s="179"/>
      <c r="X325" s="179"/>
      <c r="Y325" s="179"/>
      <c r="Z325" s="179"/>
      <c r="AA325" s="184"/>
      <c r="AT325" s="185" t="s">
        <v>162</v>
      </c>
      <c r="AU325" s="185" t="s">
        <v>133</v>
      </c>
      <c r="AV325" s="11" t="s">
        <v>133</v>
      </c>
      <c r="AW325" s="11" t="s">
        <v>40</v>
      </c>
      <c r="AX325" s="11" t="s">
        <v>84</v>
      </c>
      <c r="AY325" s="185" t="s">
        <v>154</v>
      </c>
    </row>
    <row r="326" spans="2:65" s="10" customFormat="1" ht="16.5" customHeight="1">
      <c r="B326" s="171"/>
      <c r="C326" s="172"/>
      <c r="D326" s="172"/>
      <c r="E326" s="173" t="s">
        <v>22</v>
      </c>
      <c r="F326" s="277" t="s">
        <v>168</v>
      </c>
      <c r="G326" s="278"/>
      <c r="H326" s="278"/>
      <c r="I326" s="278"/>
      <c r="J326" s="172"/>
      <c r="K326" s="173" t="s">
        <v>22</v>
      </c>
      <c r="L326" s="172"/>
      <c r="M326" s="172"/>
      <c r="N326" s="172"/>
      <c r="O326" s="172"/>
      <c r="P326" s="172"/>
      <c r="Q326" s="172"/>
      <c r="R326" s="174"/>
      <c r="T326" s="175"/>
      <c r="U326" s="172"/>
      <c r="V326" s="172"/>
      <c r="W326" s="172"/>
      <c r="X326" s="172"/>
      <c r="Y326" s="172"/>
      <c r="Z326" s="172"/>
      <c r="AA326" s="176"/>
      <c r="AT326" s="177" t="s">
        <v>162</v>
      </c>
      <c r="AU326" s="177" t="s">
        <v>133</v>
      </c>
      <c r="AV326" s="10" t="s">
        <v>89</v>
      </c>
      <c r="AW326" s="10" t="s">
        <v>40</v>
      </c>
      <c r="AX326" s="10" t="s">
        <v>84</v>
      </c>
      <c r="AY326" s="177" t="s">
        <v>154</v>
      </c>
    </row>
    <row r="327" spans="2:65" s="11" customFormat="1" ht="16.5" customHeight="1">
      <c r="B327" s="178"/>
      <c r="C327" s="179"/>
      <c r="D327" s="179"/>
      <c r="E327" s="180" t="s">
        <v>22</v>
      </c>
      <c r="F327" s="275" t="s">
        <v>394</v>
      </c>
      <c r="G327" s="276"/>
      <c r="H327" s="276"/>
      <c r="I327" s="276"/>
      <c r="J327" s="179"/>
      <c r="K327" s="181">
        <v>0.998</v>
      </c>
      <c r="L327" s="179"/>
      <c r="M327" s="179"/>
      <c r="N327" s="179"/>
      <c r="O327" s="179"/>
      <c r="P327" s="179"/>
      <c r="Q327" s="179"/>
      <c r="R327" s="182"/>
      <c r="T327" s="183"/>
      <c r="U327" s="179"/>
      <c r="V327" s="179"/>
      <c r="W327" s="179"/>
      <c r="X327" s="179"/>
      <c r="Y327" s="179"/>
      <c r="Z327" s="179"/>
      <c r="AA327" s="184"/>
      <c r="AT327" s="185" t="s">
        <v>162</v>
      </c>
      <c r="AU327" s="185" t="s">
        <v>133</v>
      </c>
      <c r="AV327" s="11" t="s">
        <v>133</v>
      </c>
      <c r="AW327" s="11" t="s">
        <v>40</v>
      </c>
      <c r="AX327" s="11" t="s">
        <v>84</v>
      </c>
      <c r="AY327" s="185" t="s">
        <v>154</v>
      </c>
    </row>
    <row r="328" spans="2:65" s="12" customFormat="1" ht="16.5" customHeight="1">
      <c r="B328" s="186"/>
      <c r="C328" s="187"/>
      <c r="D328" s="187"/>
      <c r="E328" s="188" t="s">
        <v>22</v>
      </c>
      <c r="F328" s="279" t="s">
        <v>170</v>
      </c>
      <c r="G328" s="280"/>
      <c r="H328" s="280"/>
      <c r="I328" s="280"/>
      <c r="J328" s="187"/>
      <c r="K328" s="189">
        <v>25.1</v>
      </c>
      <c r="L328" s="187"/>
      <c r="M328" s="187"/>
      <c r="N328" s="187"/>
      <c r="O328" s="187"/>
      <c r="P328" s="187"/>
      <c r="Q328" s="187"/>
      <c r="R328" s="190"/>
      <c r="T328" s="191"/>
      <c r="U328" s="187"/>
      <c r="V328" s="187"/>
      <c r="W328" s="187"/>
      <c r="X328" s="187"/>
      <c r="Y328" s="187"/>
      <c r="Z328" s="187"/>
      <c r="AA328" s="192"/>
      <c r="AT328" s="193" t="s">
        <v>162</v>
      </c>
      <c r="AU328" s="193" t="s">
        <v>133</v>
      </c>
      <c r="AV328" s="12" t="s">
        <v>159</v>
      </c>
      <c r="AW328" s="12" t="s">
        <v>40</v>
      </c>
      <c r="AX328" s="12" t="s">
        <v>89</v>
      </c>
      <c r="AY328" s="193" t="s">
        <v>154</v>
      </c>
    </row>
    <row r="329" spans="2:65" s="1" customFormat="1" ht="25.5" customHeight="1">
      <c r="B329" s="37"/>
      <c r="C329" s="164" t="s">
        <v>404</v>
      </c>
      <c r="D329" s="164" t="s">
        <v>155</v>
      </c>
      <c r="E329" s="165" t="s">
        <v>405</v>
      </c>
      <c r="F329" s="269" t="s">
        <v>406</v>
      </c>
      <c r="G329" s="269"/>
      <c r="H329" s="269"/>
      <c r="I329" s="269"/>
      <c r="J329" s="166" t="s">
        <v>158</v>
      </c>
      <c r="K329" s="167">
        <v>15.714</v>
      </c>
      <c r="L329" s="270">
        <v>0</v>
      </c>
      <c r="M329" s="271"/>
      <c r="N329" s="272">
        <f>ROUND(L329*K329,2)</f>
        <v>0</v>
      </c>
      <c r="O329" s="272"/>
      <c r="P329" s="272"/>
      <c r="Q329" s="272"/>
      <c r="R329" s="39"/>
      <c r="T329" s="168" t="s">
        <v>22</v>
      </c>
      <c r="U329" s="46" t="s">
        <v>51</v>
      </c>
      <c r="V329" s="38"/>
      <c r="W329" s="169">
        <f>V329*K329</f>
        <v>0</v>
      </c>
      <c r="X329" s="169">
        <v>0</v>
      </c>
      <c r="Y329" s="169">
        <f>X329*K329</f>
        <v>0</v>
      </c>
      <c r="Z329" s="169">
        <v>1.4E-2</v>
      </c>
      <c r="AA329" s="170">
        <f>Z329*K329</f>
        <v>0.219996</v>
      </c>
      <c r="AR329" s="21" t="s">
        <v>241</v>
      </c>
      <c r="AT329" s="21" t="s">
        <v>155</v>
      </c>
      <c r="AU329" s="21" t="s">
        <v>133</v>
      </c>
      <c r="AY329" s="21" t="s">
        <v>154</v>
      </c>
      <c r="BE329" s="107">
        <f>IF(U329="základní",N329,0)</f>
        <v>0</v>
      </c>
      <c r="BF329" s="107">
        <f>IF(U329="snížená",N329,0)</f>
        <v>0</v>
      </c>
      <c r="BG329" s="107">
        <f>IF(U329="zákl. přenesená",N329,0)</f>
        <v>0</v>
      </c>
      <c r="BH329" s="107">
        <f>IF(U329="sníž. přenesená",N329,0)</f>
        <v>0</v>
      </c>
      <c r="BI329" s="107">
        <f>IF(U329="nulová",N329,0)</f>
        <v>0</v>
      </c>
      <c r="BJ329" s="21" t="s">
        <v>133</v>
      </c>
      <c r="BK329" s="107">
        <f>ROUND(L329*K329,2)</f>
        <v>0</v>
      </c>
      <c r="BL329" s="21" t="s">
        <v>241</v>
      </c>
      <c r="BM329" s="21" t="s">
        <v>407</v>
      </c>
    </row>
    <row r="330" spans="2:65" s="10" customFormat="1" ht="16.5" customHeight="1">
      <c r="B330" s="171"/>
      <c r="C330" s="172"/>
      <c r="D330" s="172"/>
      <c r="E330" s="173" t="s">
        <v>22</v>
      </c>
      <c r="F330" s="273" t="s">
        <v>164</v>
      </c>
      <c r="G330" s="274"/>
      <c r="H330" s="274"/>
      <c r="I330" s="274"/>
      <c r="J330" s="172"/>
      <c r="K330" s="173" t="s">
        <v>22</v>
      </c>
      <c r="L330" s="172"/>
      <c r="M330" s="172"/>
      <c r="N330" s="172"/>
      <c r="O330" s="172"/>
      <c r="P330" s="172"/>
      <c r="Q330" s="172"/>
      <c r="R330" s="174"/>
      <c r="T330" s="175"/>
      <c r="U330" s="172"/>
      <c r="V330" s="172"/>
      <c r="W330" s="172"/>
      <c r="X330" s="172"/>
      <c r="Y330" s="172"/>
      <c r="Z330" s="172"/>
      <c r="AA330" s="176"/>
      <c r="AT330" s="177" t="s">
        <v>162</v>
      </c>
      <c r="AU330" s="177" t="s">
        <v>133</v>
      </c>
      <c r="AV330" s="10" t="s">
        <v>89</v>
      </c>
      <c r="AW330" s="10" t="s">
        <v>40</v>
      </c>
      <c r="AX330" s="10" t="s">
        <v>84</v>
      </c>
      <c r="AY330" s="177" t="s">
        <v>154</v>
      </c>
    </row>
    <row r="331" spans="2:65" s="11" customFormat="1" ht="16.5" customHeight="1">
      <c r="B331" s="178"/>
      <c r="C331" s="179"/>
      <c r="D331" s="179"/>
      <c r="E331" s="180" t="s">
        <v>22</v>
      </c>
      <c r="F331" s="275" t="s">
        <v>391</v>
      </c>
      <c r="G331" s="276"/>
      <c r="H331" s="276"/>
      <c r="I331" s="276"/>
      <c r="J331" s="179"/>
      <c r="K331" s="181">
        <v>6.6</v>
      </c>
      <c r="L331" s="179"/>
      <c r="M331" s="179"/>
      <c r="N331" s="179"/>
      <c r="O331" s="179"/>
      <c r="P331" s="179"/>
      <c r="Q331" s="179"/>
      <c r="R331" s="182"/>
      <c r="T331" s="183"/>
      <c r="U331" s="179"/>
      <c r="V331" s="179"/>
      <c r="W331" s="179"/>
      <c r="X331" s="179"/>
      <c r="Y331" s="179"/>
      <c r="Z331" s="179"/>
      <c r="AA331" s="184"/>
      <c r="AT331" s="185" t="s">
        <v>162</v>
      </c>
      <c r="AU331" s="185" t="s">
        <v>133</v>
      </c>
      <c r="AV331" s="11" t="s">
        <v>133</v>
      </c>
      <c r="AW331" s="11" t="s">
        <v>40</v>
      </c>
      <c r="AX331" s="11" t="s">
        <v>84</v>
      </c>
      <c r="AY331" s="185" t="s">
        <v>154</v>
      </c>
    </row>
    <row r="332" spans="2:65" s="10" customFormat="1" ht="16.5" customHeight="1">
      <c r="B332" s="171"/>
      <c r="C332" s="172"/>
      <c r="D332" s="172"/>
      <c r="E332" s="173" t="s">
        <v>22</v>
      </c>
      <c r="F332" s="277" t="s">
        <v>166</v>
      </c>
      <c r="G332" s="278"/>
      <c r="H332" s="278"/>
      <c r="I332" s="278"/>
      <c r="J332" s="172"/>
      <c r="K332" s="173" t="s">
        <v>22</v>
      </c>
      <c r="L332" s="172"/>
      <c r="M332" s="172"/>
      <c r="N332" s="172"/>
      <c r="O332" s="172"/>
      <c r="P332" s="172"/>
      <c r="Q332" s="172"/>
      <c r="R332" s="174"/>
      <c r="T332" s="175"/>
      <c r="U332" s="172"/>
      <c r="V332" s="172"/>
      <c r="W332" s="172"/>
      <c r="X332" s="172"/>
      <c r="Y332" s="172"/>
      <c r="Z332" s="172"/>
      <c r="AA332" s="176"/>
      <c r="AT332" s="177" t="s">
        <v>162</v>
      </c>
      <c r="AU332" s="177" t="s">
        <v>133</v>
      </c>
      <c r="AV332" s="10" t="s">
        <v>89</v>
      </c>
      <c r="AW332" s="10" t="s">
        <v>40</v>
      </c>
      <c r="AX332" s="10" t="s">
        <v>84</v>
      </c>
      <c r="AY332" s="177" t="s">
        <v>154</v>
      </c>
    </row>
    <row r="333" spans="2:65" s="11" customFormat="1" ht="16.5" customHeight="1">
      <c r="B333" s="178"/>
      <c r="C333" s="179"/>
      <c r="D333" s="179"/>
      <c r="E333" s="180" t="s">
        <v>22</v>
      </c>
      <c r="F333" s="275" t="s">
        <v>393</v>
      </c>
      <c r="G333" s="276"/>
      <c r="H333" s="276"/>
      <c r="I333" s="276"/>
      <c r="J333" s="179"/>
      <c r="K333" s="181">
        <v>6.6559999999999997</v>
      </c>
      <c r="L333" s="179"/>
      <c r="M333" s="179"/>
      <c r="N333" s="179"/>
      <c r="O333" s="179"/>
      <c r="P333" s="179"/>
      <c r="Q333" s="179"/>
      <c r="R333" s="182"/>
      <c r="T333" s="183"/>
      <c r="U333" s="179"/>
      <c r="V333" s="179"/>
      <c r="W333" s="179"/>
      <c r="X333" s="179"/>
      <c r="Y333" s="179"/>
      <c r="Z333" s="179"/>
      <c r="AA333" s="184"/>
      <c r="AT333" s="185" t="s">
        <v>162</v>
      </c>
      <c r="AU333" s="185" t="s">
        <v>133</v>
      </c>
      <c r="AV333" s="11" t="s">
        <v>133</v>
      </c>
      <c r="AW333" s="11" t="s">
        <v>40</v>
      </c>
      <c r="AX333" s="11" t="s">
        <v>84</v>
      </c>
      <c r="AY333" s="185" t="s">
        <v>154</v>
      </c>
    </row>
    <row r="334" spans="2:65" s="10" customFormat="1" ht="16.5" customHeight="1">
      <c r="B334" s="171"/>
      <c r="C334" s="172"/>
      <c r="D334" s="172"/>
      <c r="E334" s="173" t="s">
        <v>22</v>
      </c>
      <c r="F334" s="277" t="s">
        <v>168</v>
      </c>
      <c r="G334" s="278"/>
      <c r="H334" s="278"/>
      <c r="I334" s="278"/>
      <c r="J334" s="172"/>
      <c r="K334" s="173" t="s">
        <v>22</v>
      </c>
      <c r="L334" s="172"/>
      <c r="M334" s="172"/>
      <c r="N334" s="172"/>
      <c r="O334" s="172"/>
      <c r="P334" s="172"/>
      <c r="Q334" s="172"/>
      <c r="R334" s="174"/>
      <c r="T334" s="175"/>
      <c r="U334" s="172"/>
      <c r="V334" s="172"/>
      <c r="W334" s="172"/>
      <c r="X334" s="172"/>
      <c r="Y334" s="172"/>
      <c r="Z334" s="172"/>
      <c r="AA334" s="176"/>
      <c r="AT334" s="177" t="s">
        <v>162</v>
      </c>
      <c r="AU334" s="177" t="s">
        <v>133</v>
      </c>
      <c r="AV334" s="10" t="s">
        <v>89</v>
      </c>
      <c r="AW334" s="10" t="s">
        <v>40</v>
      </c>
      <c r="AX334" s="10" t="s">
        <v>84</v>
      </c>
      <c r="AY334" s="177" t="s">
        <v>154</v>
      </c>
    </row>
    <row r="335" spans="2:65" s="11" customFormat="1" ht="16.5" customHeight="1">
      <c r="B335" s="178"/>
      <c r="C335" s="179"/>
      <c r="D335" s="179"/>
      <c r="E335" s="180" t="s">
        <v>22</v>
      </c>
      <c r="F335" s="275" t="s">
        <v>395</v>
      </c>
      <c r="G335" s="276"/>
      <c r="H335" s="276"/>
      <c r="I335" s="276"/>
      <c r="J335" s="179"/>
      <c r="K335" s="181">
        <v>2.4580000000000002</v>
      </c>
      <c r="L335" s="179"/>
      <c r="M335" s="179"/>
      <c r="N335" s="179"/>
      <c r="O335" s="179"/>
      <c r="P335" s="179"/>
      <c r="Q335" s="179"/>
      <c r="R335" s="182"/>
      <c r="T335" s="183"/>
      <c r="U335" s="179"/>
      <c r="V335" s="179"/>
      <c r="W335" s="179"/>
      <c r="X335" s="179"/>
      <c r="Y335" s="179"/>
      <c r="Z335" s="179"/>
      <c r="AA335" s="184"/>
      <c r="AT335" s="185" t="s">
        <v>162</v>
      </c>
      <c r="AU335" s="185" t="s">
        <v>133</v>
      </c>
      <c r="AV335" s="11" t="s">
        <v>133</v>
      </c>
      <c r="AW335" s="11" t="s">
        <v>40</v>
      </c>
      <c r="AX335" s="11" t="s">
        <v>84</v>
      </c>
      <c r="AY335" s="185" t="s">
        <v>154</v>
      </c>
    </row>
    <row r="336" spans="2:65" s="12" customFormat="1" ht="16.5" customHeight="1">
      <c r="B336" s="186"/>
      <c r="C336" s="187"/>
      <c r="D336" s="187"/>
      <c r="E336" s="188" t="s">
        <v>22</v>
      </c>
      <c r="F336" s="279" t="s">
        <v>170</v>
      </c>
      <c r="G336" s="280"/>
      <c r="H336" s="280"/>
      <c r="I336" s="280"/>
      <c r="J336" s="187"/>
      <c r="K336" s="189">
        <v>15.714</v>
      </c>
      <c r="L336" s="187"/>
      <c r="M336" s="187"/>
      <c r="N336" s="187"/>
      <c r="O336" s="187"/>
      <c r="P336" s="187"/>
      <c r="Q336" s="187"/>
      <c r="R336" s="190"/>
      <c r="T336" s="191"/>
      <c r="U336" s="187"/>
      <c r="V336" s="187"/>
      <c r="W336" s="187"/>
      <c r="X336" s="187"/>
      <c r="Y336" s="187"/>
      <c r="Z336" s="187"/>
      <c r="AA336" s="192"/>
      <c r="AT336" s="193" t="s">
        <v>162</v>
      </c>
      <c r="AU336" s="193" t="s">
        <v>133</v>
      </c>
      <c r="AV336" s="12" t="s">
        <v>159</v>
      </c>
      <c r="AW336" s="12" t="s">
        <v>40</v>
      </c>
      <c r="AX336" s="12" t="s">
        <v>89</v>
      </c>
      <c r="AY336" s="193" t="s">
        <v>154</v>
      </c>
    </row>
    <row r="337" spans="2:65" s="9" customFormat="1" ht="37.35" customHeight="1">
      <c r="B337" s="153"/>
      <c r="C337" s="154"/>
      <c r="D337" s="155" t="s">
        <v>126</v>
      </c>
      <c r="E337" s="155"/>
      <c r="F337" s="155"/>
      <c r="G337" s="155"/>
      <c r="H337" s="155"/>
      <c r="I337" s="155"/>
      <c r="J337" s="155"/>
      <c r="K337" s="155"/>
      <c r="L337" s="155"/>
      <c r="M337" s="155"/>
      <c r="N337" s="265">
        <f>BK337</f>
        <v>0</v>
      </c>
      <c r="O337" s="262"/>
      <c r="P337" s="262"/>
      <c r="Q337" s="262"/>
      <c r="R337" s="156"/>
      <c r="T337" s="157"/>
      <c r="U337" s="154"/>
      <c r="V337" s="154"/>
      <c r="W337" s="158">
        <f>W338+W340</f>
        <v>0</v>
      </c>
      <c r="X337" s="154"/>
      <c r="Y337" s="158">
        <f>Y338+Y340</f>
        <v>0</v>
      </c>
      <c r="Z337" s="154"/>
      <c r="AA337" s="159">
        <f>AA338+AA340</f>
        <v>0</v>
      </c>
      <c r="AR337" s="160" t="s">
        <v>191</v>
      </c>
      <c r="AT337" s="161" t="s">
        <v>83</v>
      </c>
      <c r="AU337" s="161" t="s">
        <v>84</v>
      </c>
      <c r="AY337" s="160" t="s">
        <v>154</v>
      </c>
      <c r="BK337" s="162">
        <f>BK338+BK340</f>
        <v>0</v>
      </c>
    </row>
    <row r="338" spans="2:65" s="9" customFormat="1" ht="19.899999999999999" customHeight="1">
      <c r="B338" s="153"/>
      <c r="C338" s="154"/>
      <c r="D338" s="163" t="s">
        <v>127</v>
      </c>
      <c r="E338" s="163"/>
      <c r="F338" s="163"/>
      <c r="G338" s="163"/>
      <c r="H338" s="163"/>
      <c r="I338" s="163"/>
      <c r="J338" s="163"/>
      <c r="K338" s="163"/>
      <c r="L338" s="163"/>
      <c r="M338" s="163"/>
      <c r="N338" s="290">
        <f>BK338</f>
        <v>0</v>
      </c>
      <c r="O338" s="291"/>
      <c r="P338" s="291"/>
      <c r="Q338" s="291"/>
      <c r="R338" s="156"/>
      <c r="T338" s="157"/>
      <c r="U338" s="154"/>
      <c r="V338" s="154"/>
      <c r="W338" s="158">
        <f>W339</f>
        <v>0</v>
      </c>
      <c r="X338" s="154"/>
      <c r="Y338" s="158">
        <f>Y339</f>
        <v>0</v>
      </c>
      <c r="Z338" s="154"/>
      <c r="AA338" s="159">
        <f>AA339</f>
        <v>0</v>
      </c>
      <c r="AR338" s="160" t="s">
        <v>191</v>
      </c>
      <c r="AT338" s="161" t="s">
        <v>83</v>
      </c>
      <c r="AU338" s="161" t="s">
        <v>89</v>
      </c>
      <c r="AY338" s="160" t="s">
        <v>154</v>
      </c>
      <c r="BK338" s="162">
        <f>BK339</f>
        <v>0</v>
      </c>
    </row>
    <row r="339" spans="2:65" s="1" customFormat="1" ht="16.5" customHeight="1">
      <c r="B339" s="37"/>
      <c r="C339" s="164" t="s">
        <v>408</v>
      </c>
      <c r="D339" s="164" t="s">
        <v>155</v>
      </c>
      <c r="E339" s="165" t="s">
        <v>409</v>
      </c>
      <c r="F339" s="269" t="s">
        <v>131</v>
      </c>
      <c r="G339" s="269"/>
      <c r="H339" s="269"/>
      <c r="I339" s="269"/>
      <c r="J339" s="166" t="s">
        <v>295</v>
      </c>
      <c r="K339" s="194">
        <v>0</v>
      </c>
      <c r="L339" s="270">
        <v>0</v>
      </c>
      <c r="M339" s="271"/>
      <c r="N339" s="272">
        <f>ROUND(L339*K339,2)</f>
        <v>0</v>
      </c>
      <c r="O339" s="272"/>
      <c r="P339" s="272"/>
      <c r="Q339" s="272"/>
      <c r="R339" s="39"/>
      <c r="T339" s="168" t="s">
        <v>22</v>
      </c>
      <c r="U339" s="46" t="s">
        <v>51</v>
      </c>
      <c r="V339" s="38"/>
      <c r="W339" s="169">
        <f>V339*K339</f>
        <v>0</v>
      </c>
      <c r="X339" s="169">
        <v>0</v>
      </c>
      <c r="Y339" s="169">
        <f>X339*K339</f>
        <v>0</v>
      </c>
      <c r="Z339" s="169">
        <v>0</v>
      </c>
      <c r="AA339" s="170">
        <f>Z339*K339</f>
        <v>0</v>
      </c>
      <c r="AR339" s="21" t="s">
        <v>410</v>
      </c>
      <c r="AT339" s="21" t="s">
        <v>155</v>
      </c>
      <c r="AU339" s="21" t="s">
        <v>133</v>
      </c>
      <c r="AY339" s="21" t="s">
        <v>154</v>
      </c>
      <c r="BE339" s="107">
        <f>IF(U339="základní",N339,0)</f>
        <v>0</v>
      </c>
      <c r="BF339" s="107">
        <f>IF(U339="snížená",N339,0)</f>
        <v>0</v>
      </c>
      <c r="BG339" s="107">
        <f>IF(U339="zákl. přenesená",N339,0)</f>
        <v>0</v>
      </c>
      <c r="BH339" s="107">
        <f>IF(U339="sníž. přenesená",N339,0)</f>
        <v>0</v>
      </c>
      <c r="BI339" s="107">
        <f>IF(U339="nulová",N339,0)</f>
        <v>0</v>
      </c>
      <c r="BJ339" s="21" t="s">
        <v>133</v>
      </c>
      <c r="BK339" s="107">
        <f>ROUND(L339*K339,2)</f>
        <v>0</v>
      </c>
      <c r="BL339" s="21" t="s">
        <v>410</v>
      </c>
      <c r="BM339" s="21" t="s">
        <v>411</v>
      </c>
    </row>
    <row r="340" spans="2:65" s="9" customFormat="1" ht="29.85" customHeight="1">
      <c r="B340" s="153"/>
      <c r="C340" s="154"/>
      <c r="D340" s="163" t="s">
        <v>128</v>
      </c>
      <c r="E340" s="163"/>
      <c r="F340" s="163"/>
      <c r="G340" s="163"/>
      <c r="H340" s="163"/>
      <c r="I340" s="163"/>
      <c r="J340" s="163"/>
      <c r="K340" s="163"/>
      <c r="L340" s="163"/>
      <c r="M340" s="163"/>
      <c r="N340" s="292">
        <f>BK340</f>
        <v>0</v>
      </c>
      <c r="O340" s="293"/>
      <c r="P340" s="293"/>
      <c r="Q340" s="293"/>
      <c r="R340" s="156"/>
      <c r="T340" s="157"/>
      <c r="U340" s="154"/>
      <c r="V340" s="154"/>
      <c r="W340" s="158">
        <f>W341</f>
        <v>0</v>
      </c>
      <c r="X340" s="154"/>
      <c r="Y340" s="158">
        <f>Y341</f>
        <v>0</v>
      </c>
      <c r="Z340" s="154"/>
      <c r="AA340" s="159">
        <f>AA341</f>
        <v>0</v>
      </c>
      <c r="AR340" s="160" t="s">
        <v>191</v>
      </c>
      <c r="AT340" s="161" t="s">
        <v>83</v>
      </c>
      <c r="AU340" s="161" t="s">
        <v>89</v>
      </c>
      <c r="AY340" s="160" t="s">
        <v>154</v>
      </c>
      <c r="BK340" s="162">
        <f>BK341</f>
        <v>0</v>
      </c>
    </row>
    <row r="341" spans="2:65" s="1" customFormat="1" ht="25.5" customHeight="1">
      <c r="B341" s="37"/>
      <c r="C341" s="164" t="s">
        <v>412</v>
      </c>
      <c r="D341" s="164" t="s">
        <v>155</v>
      </c>
      <c r="E341" s="165" t="s">
        <v>413</v>
      </c>
      <c r="F341" s="269" t="s">
        <v>414</v>
      </c>
      <c r="G341" s="269"/>
      <c r="H341" s="269"/>
      <c r="I341" s="269"/>
      <c r="J341" s="166" t="s">
        <v>295</v>
      </c>
      <c r="K341" s="194">
        <v>0</v>
      </c>
      <c r="L341" s="270">
        <v>0</v>
      </c>
      <c r="M341" s="271"/>
      <c r="N341" s="272">
        <f>ROUND(L341*K341,2)</f>
        <v>0</v>
      </c>
      <c r="O341" s="272"/>
      <c r="P341" s="272"/>
      <c r="Q341" s="272"/>
      <c r="R341" s="39"/>
      <c r="T341" s="168" t="s">
        <v>22</v>
      </c>
      <c r="U341" s="46" t="s">
        <v>51</v>
      </c>
      <c r="V341" s="38"/>
      <c r="W341" s="169">
        <f>V341*K341</f>
        <v>0</v>
      </c>
      <c r="X341" s="169">
        <v>0</v>
      </c>
      <c r="Y341" s="169">
        <f>X341*K341</f>
        <v>0</v>
      </c>
      <c r="Z341" s="169">
        <v>0</v>
      </c>
      <c r="AA341" s="170">
        <f>Z341*K341</f>
        <v>0</v>
      </c>
      <c r="AR341" s="21" t="s">
        <v>410</v>
      </c>
      <c r="AT341" s="21" t="s">
        <v>155</v>
      </c>
      <c r="AU341" s="21" t="s">
        <v>133</v>
      </c>
      <c r="AY341" s="21" t="s">
        <v>154</v>
      </c>
      <c r="BE341" s="107">
        <f>IF(U341="základní",N341,0)</f>
        <v>0</v>
      </c>
      <c r="BF341" s="107">
        <f>IF(U341="snížená",N341,0)</f>
        <v>0</v>
      </c>
      <c r="BG341" s="107">
        <f>IF(U341="zákl. přenesená",N341,0)</f>
        <v>0</v>
      </c>
      <c r="BH341" s="107">
        <f>IF(U341="sníž. přenesená",N341,0)</f>
        <v>0</v>
      </c>
      <c r="BI341" s="107">
        <f>IF(U341="nulová",N341,0)</f>
        <v>0</v>
      </c>
      <c r="BJ341" s="21" t="s">
        <v>133</v>
      </c>
      <c r="BK341" s="107">
        <f>ROUND(L341*K341,2)</f>
        <v>0</v>
      </c>
      <c r="BL341" s="21" t="s">
        <v>410</v>
      </c>
      <c r="BM341" s="21" t="s">
        <v>415</v>
      </c>
    </row>
    <row r="342" spans="2:65" s="1" customFormat="1" ht="49.9" customHeight="1">
      <c r="B342" s="37"/>
      <c r="C342" s="38"/>
      <c r="D342" s="155" t="s">
        <v>416</v>
      </c>
      <c r="E342" s="38"/>
      <c r="F342" s="38"/>
      <c r="G342" s="38"/>
      <c r="H342" s="38"/>
      <c r="I342" s="38"/>
      <c r="J342" s="38"/>
      <c r="K342" s="38"/>
      <c r="L342" s="38"/>
      <c r="M342" s="38"/>
      <c r="N342" s="294">
        <f t="shared" ref="N342:N347" si="5">BK342</f>
        <v>0</v>
      </c>
      <c r="O342" s="295"/>
      <c r="P342" s="295"/>
      <c r="Q342" s="295"/>
      <c r="R342" s="39"/>
      <c r="T342" s="140"/>
      <c r="U342" s="38"/>
      <c r="V342" s="38"/>
      <c r="W342" s="38"/>
      <c r="X342" s="38"/>
      <c r="Y342" s="38"/>
      <c r="Z342" s="38"/>
      <c r="AA342" s="80"/>
      <c r="AT342" s="21" t="s">
        <v>83</v>
      </c>
      <c r="AU342" s="21" t="s">
        <v>84</v>
      </c>
      <c r="AY342" s="21" t="s">
        <v>417</v>
      </c>
      <c r="BK342" s="107">
        <f>SUM(BK343:BK347)</f>
        <v>0</v>
      </c>
    </row>
    <row r="343" spans="2:65" s="1" customFormat="1" ht="22.35" customHeight="1">
      <c r="B343" s="37"/>
      <c r="C343" s="199" t="s">
        <v>22</v>
      </c>
      <c r="D343" s="199" t="s">
        <v>155</v>
      </c>
      <c r="E343" s="200" t="s">
        <v>22</v>
      </c>
      <c r="F343" s="287" t="s">
        <v>22</v>
      </c>
      <c r="G343" s="287"/>
      <c r="H343" s="287"/>
      <c r="I343" s="287"/>
      <c r="J343" s="201" t="s">
        <v>22</v>
      </c>
      <c r="K343" s="194"/>
      <c r="L343" s="270"/>
      <c r="M343" s="272"/>
      <c r="N343" s="272">
        <f t="shared" si="5"/>
        <v>0</v>
      </c>
      <c r="O343" s="272"/>
      <c r="P343" s="272"/>
      <c r="Q343" s="272"/>
      <c r="R343" s="39"/>
      <c r="T343" s="168" t="s">
        <v>22</v>
      </c>
      <c r="U343" s="202" t="s">
        <v>51</v>
      </c>
      <c r="V343" s="38"/>
      <c r="W343" s="38"/>
      <c r="X343" s="38"/>
      <c r="Y343" s="38"/>
      <c r="Z343" s="38"/>
      <c r="AA343" s="80"/>
      <c r="AT343" s="21" t="s">
        <v>417</v>
      </c>
      <c r="AU343" s="21" t="s">
        <v>89</v>
      </c>
      <c r="AY343" s="21" t="s">
        <v>417</v>
      </c>
      <c r="BE343" s="107">
        <f>IF(U343="základní",N343,0)</f>
        <v>0</v>
      </c>
      <c r="BF343" s="107">
        <f>IF(U343="snížená",N343,0)</f>
        <v>0</v>
      </c>
      <c r="BG343" s="107">
        <f>IF(U343="zákl. přenesená",N343,0)</f>
        <v>0</v>
      </c>
      <c r="BH343" s="107">
        <f>IF(U343="sníž. přenesená",N343,0)</f>
        <v>0</v>
      </c>
      <c r="BI343" s="107">
        <f>IF(U343="nulová",N343,0)</f>
        <v>0</v>
      </c>
      <c r="BJ343" s="21" t="s">
        <v>133</v>
      </c>
      <c r="BK343" s="107">
        <f>L343*K343</f>
        <v>0</v>
      </c>
    </row>
    <row r="344" spans="2:65" s="1" customFormat="1" ht="22.35" customHeight="1">
      <c r="B344" s="37"/>
      <c r="C344" s="199" t="s">
        <v>22</v>
      </c>
      <c r="D344" s="199" t="s">
        <v>155</v>
      </c>
      <c r="E344" s="200" t="s">
        <v>22</v>
      </c>
      <c r="F344" s="287" t="s">
        <v>22</v>
      </c>
      <c r="G344" s="287"/>
      <c r="H344" s="287"/>
      <c r="I344" s="287"/>
      <c r="J344" s="201" t="s">
        <v>22</v>
      </c>
      <c r="K344" s="194"/>
      <c r="L344" s="270"/>
      <c r="M344" s="272"/>
      <c r="N344" s="272">
        <f t="shared" si="5"/>
        <v>0</v>
      </c>
      <c r="O344" s="272"/>
      <c r="P344" s="272"/>
      <c r="Q344" s="272"/>
      <c r="R344" s="39"/>
      <c r="T344" s="168" t="s">
        <v>22</v>
      </c>
      <c r="U344" s="202" t="s">
        <v>51</v>
      </c>
      <c r="V344" s="38"/>
      <c r="W344" s="38"/>
      <c r="X344" s="38"/>
      <c r="Y344" s="38"/>
      <c r="Z344" s="38"/>
      <c r="AA344" s="80"/>
      <c r="AT344" s="21" t="s">
        <v>417</v>
      </c>
      <c r="AU344" s="21" t="s">
        <v>89</v>
      </c>
      <c r="AY344" s="21" t="s">
        <v>417</v>
      </c>
      <c r="BE344" s="107">
        <f>IF(U344="základní",N344,0)</f>
        <v>0</v>
      </c>
      <c r="BF344" s="107">
        <f>IF(U344="snížená",N344,0)</f>
        <v>0</v>
      </c>
      <c r="BG344" s="107">
        <f>IF(U344="zákl. přenesená",N344,0)</f>
        <v>0</v>
      </c>
      <c r="BH344" s="107">
        <f>IF(U344="sníž. přenesená",N344,0)</f>
        <v>0</v>
      </c>
      <c r="BI344" s="107">
        <f>IF(U344="nulová",N344,0)</f>
        <v>0</v>
      </c>
      <c r="BJ344" s="21" t="s">
        <v>133</v>
      </c>
      <c r="BK344" s="107">
        <f>L344*K344</f>
        <v>0</v>
      </c>
    </row>
    <row r="345" spans="2:65" s="1" customFormat="1" ht="22.35" customHeight="1">
      <c r="B345" s="37"/>
      <c r="C345" s="199" t="s">
        <v>22</v>
      </c>
      <c r="D345" s="199" t="s">
        <v>155</v>
      </c>
      <c r="E345" s="200" t="s">
        <v>22</v>
      </c>
      <c r="F345" s="287" t="s">
        <v>22</v>
      </c>
      <c r="G345" s="287"/>
      <c r="H345" s="287"/>
      <c r="I345" s="287"/>
      <c r="J345" s="201" t="s">
        <v>22</v>
      </c>
      <c r="K345" s="194"/>
      <c r="L345" s="270"/>
      <c r="M345" s="272"/>
      <c r="N345" s="272">
        <f t="shared" si="5"/>
        <v>0</v>
      </c>
      <c r="O345" s="272"/>
      <c r="P345" s="272"/>
      <c r="Q345" s="272"/>
      <c r="R345" s="39"/>
      <c r="T345" s="168" t="s">
        <v>22</v>
      </c>
      <c r="U345" s="202" t="s">
        <v>51</v>
      </c>
      <c r="V345" s="38"/>
      <c r="W345" s="38"/>
      <c r="X345" s="38"/>
      <c r="Y345" s="38"/>
      <c r="Z345" s="38"/>
      <c r="AA345" s="80"/>
      <c r="AT345" s="21" t="s">
        <v>417</v>
      </c>
      <c r="AU345" s="21" t="s">
        <v>89</v>
      </c>
      <c r="AY345" s="21" t="s">
        <v>417</v>
      </c>
      <c r="BE345" s="107">
        <f>IF(U345="základní",N345,0)</f>
        <v>0</v>
      </c>
      <c r="BF345" s="107">
        <f>IF(U345="snížená",N345,0)</f>
        <v>0</v>
      </c>
      <c r="BG345" s="107">
        <f>IF(U345="zákl. přenesená",N345,0)</f>
        <v>0</v>
      </c>
      <c r="BH345" s="107">
        <f>IF(U345="sníž. přenesená",N345,0)</f>
        <v>0</v>
      </c>
      <c r="BI345" s="107">
        <f>IF(U345="nulová",N345,0)</f>
        <v>0</v>
      </c>
      <c r="BJ345" s="21" t="s">
        <v>133</v>
      </c>
      <c r="BK345" s="107">
        <f>L345*K345</f>
        <v>0</v>
      </c>
    </row>
    <row r="346" spans="2:65" s="1" customFormat="1" ht="22.35" customHeight="1">
      <c r="B346" s="37"/>
      <c r="C346" s="199" t="s">
        <v>22</v>
      </c>
      <c r="D346" s="199" t="s">
        <v>155</v>
      </c>
      <c r="E346" s="200" t="s">
        <v>22</v>
      </c>
      <c r="F346" s="287" t="s">
        <v>22</v>
      </c>
      <c r="G346" s="287"/>
      <c r="H346" s="287"/>
      <c r="I346" s="287"/>
      <c r="J346" s="201" t="s">
        <v>22</v>
      </c>
      <c r="K346" s="194"/>
      <c r="L346" s="270"/>
      <c r="M346" s="272"/>
      <c r="N346" s="272">
        <f t="shared" si="5"/>
        <v>0</v>
      </c>
      <c r="O346" s="272"/>
      <c r="P346" s="272"/>
      <c r="Q346" s="272"/>
      <c r="R346" s="39"/>
      <c r="T346" s="168" t="s">
        <v>22</v>
      </c>
      <c r="U346" s="202" t="s">
        <v>51</v>
      </c>
      <c r="V346" s="38"/>
      <c r="W346" s="38"/>
      <c r="X346" s="38"/>
      <c r="Y346" s="38"/>
      <c r="Z346" s="38"/>
      <c r="AA346" s="80"/>
      <c r="AT346" s="21" t="s">
        <v>417</v>
      </c>
      <c r="AU346" s="21" t="s">
        <v>89</v>
      </c>
      <c r="AY346" s="21" t="s">
        <v>417</v>
      </c>
      <c r="BE346" s="107">
        <f>IF(U346="základní",N346,0)</f>
        <v>0</v>
      </c>
      <c r="BF346" s="107">
        <f>IF(U346="snížená",N346,0)</f>
        <v>0</v>
      </c>
      <c r="BG346" s="107">
        <f>IF(U346="zákl. přenesená",N346,0)</f>
        <v>0</v>
      </c>
      <c r="BH346" s="107">
        <f>IF(U346="sníž. přenesená",N346,0)</f>
        <v>0</v>
      </c>
      <c r="BI346" s="107">
        <f>IF(U346="nulová",N346,0)</f>
        <v>0</v>
      </c>
      <c r="BJ346" s="21" t="s">
        <v>133</v>
      </c>
      <c r="BK346" s="107">
        <f>L346*K346</f>
        <v>0</v>
      </c>
    </row>
    <row r="347" spans="2:65" s="1" customFormat="1" ht="22.35" customHeight="1">
      <c r="B347" s="37"/>
      <c r="C347" s="199" t="s">
        <v>22</v>
      </c>
      <c r="D347" s="199" t="s">
        <v>155</v>
      </c>
      <c r="E347" s="200" t="s">
        <v>22</v>
      </c>
      <c r="F347" s="287" t="s">
        <v>22</v>
      </c>
      <c r="G347" s="287"/>
      <c r="H347" s="287"/>
      <c r="I347" s="287"/>
      <c r="J347" s="201" t="s">
        <v>22</v>
      </c>
      <c r="K347" s="194"/>
      <c r="L347" s="270"/>
      <c r="M347" s="272"/>
      <c r="N347" s="272">
        <f t="shared" si="5"/>
        <v>0</v>
      </c>
      <c r="O347" s="272"/>
      <c r="P347" s="272"/>
      <c r="Q347" s="272"/>
      <c r="R347" s="39"/>
      <c r="T347" s="168" t="s">
        <v>22</v>
      </c>
      <c r="U347" s="202" t="s">
        <v>51</v>
      </c>
      <c r="V347" s="58"/>
      <c r="W347" s="58"/>
      <c r="X347" s="58"/>
      <c r="Y347" s="58"/>
      <c r="Z347" s="58"/>
      <c r="AA347" s="60"/>
      <c r="AT347" s="21" t="s">
        <v>417</v>
      </c>
      <c r="AU347" s="21" t="s">
        <v>89</v>
      </c>
      <c r="AY347" s="21" t="s">
        <v>417</v>
      </c>
      <c r="BE347" s="107">
        <f>IF(U347="základní",N347,0)</f>
        <v>0</v>
      </c>
      <c r="BF347" s="107">
        <f>IF(U347="snížená",N347,0)</f>
        <v>0</v>
      </c>
      <c r="BG347" s="107">
        <f>IF(U347="zákl. přenesená",N347,0)</f>
        <v>0</v>
      </c>
      <c r="BH347" s="107">
        <f>IF(U347="sníž. přenesená",N347,0)</f>
        <v>0</v>
      </c>
      <c r="BI347" s="107">
        <f>IF(U347="nulová",N347,0)</f>
        <v>0</v>
      </c>
      <c r="BJ347" s="21" t="s">
        <v>133</v>
      </c>
      <c r="BK347" s="107">
        <f>L347*K347</f>
        <v>0</v>
      </c>
    </row>
    <row r="348" spans="2:65" s="1" customFormat="1" ht="6.95" customHeight="1">
      <c r="B348" s="61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3"/>
    </row>
  </sheetData>
  <sheetProtection algorithmName="SHA-512" hashValue="Kl0mLuZEjkNMODlrpTu7bLUtDW+p8T13wmoyvqSuYhzsARJmsH3KQodekonAWff9Lt6vtbOoQdJEPFVAGOMtKg==" saltValue="tG5P2k4CB0XJQwnIDaplgkWxqRUL018bN9278Vr/47qXKRrSMsylDAMeg4bG4hCTiKjevLZDdz1hs20P9kfzPQ==" spinCount="10" sheet="1" objects="1" scenarios="1" formatColumns="0" formatRows="0"/>
  <mergeCells count="404">
    <mergeCell ref="H1:K1"/>
    <mergeCell ref="S2:AC2"/>
    <mergeCell ref="F347:I347"/>
    <mergeCell ref="L347:M347"/>
    <mergeCell ref="N347:Q347"/>
    <mergeCell ref="N131:Q131"/>
    <mergeCell ref="N132:Q132"/>
    <mergeCell ref="N133:Q133"/>
    <mergeCell ref="N177:Q177"/>
    <mergeCell ref="N191:Q191"/>
    <mergeCell ref="N199:Q199"/>
    <mergeCell ref="N201:Q201"/>
    <mergeCell ref="N216:Q216"/>
    <mergeCell ref="N217:Q217"/>
    <mergeCell ref="N235:Q235"/>
    <mergeCell ref="N260:Q260"/>
    <mergeCell ref="N271:Q271"/>
    <mergeCell ref="N285:Q285"/>
    <mergeCell ref="N301:Q301"/>
    <mergeCell ref="N317:Q317"/>
    <mergeCell ref="N337:Q337"/>
    <mergeCell ref="N338:Q338"/>
    <mergeCell ref="N340:Q340"/>
    <mergeCell ref="N342:Q342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35:I335"/>
    <mergeCell ref="F336:I336"/>
    <mergeCell ref="F339:I339"/>
    <mergeCell ref="L339:M339"/>
    <mergeCell ref="N339:Q339"/>
    <mergeCell ref="F341:I341"/>
    <mergeCell ref="L341:M341"/>
    <mergeCell ref="N341:Q341"/>
    <mergeCell ref="F343:I343"/>
    <mergeCell ref="L343:M343"/>
    <mergeCell ref="N343:Q343"/>
    <mergeCell ref="F328:I328"/>
    <mergeCell ref="F329:I329"/>
    <mergeCell ref="L329:M329"/>
    <mergeCell ref="N329:Q329"/>
    <mergeCell ref="F330:I330"/>
    <mergeCell ref="F331:I331"/>
    <mergeCell ref="F332:I332"/>
    <mergeCell ref="F333:I333"/>
    <mergeCell ref="F334:I334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12:I312"/>
    <mergeCell ref="F313:I313"/>
    <mergeCell ref="F314:I314"/>
    <mergeCell ref="F315:I315"/>
    <mergeCell ref="F316:I316"/>
    <mergeCell ref="L316:M316"/>
    <mergeCell ref="N316:Q316"/>
    <mergeCell ref="F318:I318"/>
    <mergeCell ref="L318:M318"/>
    <mergeCell ref="N318:Q318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296:I296"/>
    <mergeCell ref="F297:I297"/>
    <mergeCell ref="F298:I298"/>
    <mergeCell ref="F299:I299"/>
    <mergeCell ref="F300:I300"/>
    <mergeCell ref="L300:M300"/>
    <mergeCell ref="N300:Q300"/>
    <mergeCell ref="F302:I302"/>
    <mergeCell ref="L302:M302"/>
    <mergeCell ref="N302:Q302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79:I279"/>
    <mergeCell ref="F280:I280"/>
    <mergeCell ref="F281:I281"/>
    <mergeCell ref="F282:I282"/>
    <mergeCell ref="F283:I283"/>
    <mergeCell ref="F284:I284"/>
    <mergeCell ref="L284:M284"/>
    <mergeCell ref="N284:Q284"/>
    <mergeCell ref="F286:I286"/>
    <mergeCell ref="L286:M286"/>
    <mergeCell ref="N286:Q286"/>
    <mergeCell ref="F272:I272"/>
    <mergeCell ref="L272:M272"/>
    <mergeCell ref="N272:Q272"/>
    <mergeCell ref="F273:I273"/>
    <mergeCell ref="F274:I274"/>
    <mergeCell ref="F275:I275"/>
    <mergeCell ref="F276:I276"/>
    <mergeCell ref="F277:I277"/>
    <mergeCell ref="F278:I278"/>
    <mergeCell ref="F265:I265"/>
    <mergeCell ref="F266:I266"/>
    <mergeCell ref="F267:I267"/>
    <mergeCell ref="L267:M267"/>
    <mergeCell ref="N267:Q267"/>
    <mergeCell ref="F268:I268"/>
    <mergeCell ref="F269:I269"/>
    <mergeCell ref="F270:I270"/>
    <mergeCell ref="L270:M270"/>
    <mergeCell ref="N270:Q270"/>
    <mergeCell ref="F259:I259"/>
    <mergeCell ref="L259:M259"/>
    <mergeCell ref="N259:Q259"/>
    <mergeCell ref="F261:I261"/>
    <mergeCell ref="L261:M261"/>
    <mergeCell ref="N261:Q261"/>
    <mergeCell ref="F262:I262"/>
    <mergeCell ref="F263:I263"/>
    <mergeCell ref="F264:I264"/>
    <mergeCell ref="L264:M264"/>
    <mergeCell ref="N264:Q264"/>
    <mergeCell ref="F252:I252"/>
    <mergeCell ref="F253:I253"/>
    <mergeCell ref="F254:I254"/>
    <mergeCell ref="F255:I255"/>
    <mergeCell ref="F256:I256"/>
    <mergeCell ref="F257:I257"/>
    <mergeCell ref="L257:M257"/>
    <mergeCell ref="N257:Q257"/>
    <mergeCell ref="F258:I258"/>
    <mergeCell ref="L258:M258"/>
    <mergeCell ref="N258:Q25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2:I242"/>
    <mergeCell ref="F243:I243"/>
    <mergeCell ref="F244:I244"/>
    <mergeCell ref="F245:I245"/>
    <mergeCell ref="F246:I246"/>
    <mergeCell ref="F247:I247"/>
    <mergeCell ref="F248:I248"/>
    <mergeCell ref="L248:M248"/>
    <mergeCell ref="N248:Q248"/>
    <mergeCell ref="F237:I237"/>
    <mergeCell ref="F238:I238"/>
    <mergeCell ref="F239:I239"/>
    <mergeCell ref="L239:M239"/>
    <mergeCell ref="N239:Q239"/>
    <mergeCell ref="F240:I240"/>
    <mergeCell ref="L240:M240"/>
    <mergeCell ref="N240:Q240"/>
    <mergeCell ref="F241:I241"/>
    <mergeCell ref="F231:I231"/>
    <mergeCell ref="L231:M231"/>
    <mergeCell ref="N231:Q231"/>
    <mergeCell ref="F232:I232"/>
    <mergeCell ref="F233:I233"/>
    <mergeCell ref="F234:I234"/>
    <mergeCell ref="L234:M234"/>
    <mergeCell ref="N234:Q234"/>
    <mergeCell ref="F236:I236"/>
    <mergeCell ref="L236:M236"/>
    <mergeCell ref="N236:Q236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L221:M221"/>
    <mergeCell ref="N221:Q221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00:I200"/>
    <mergeCell ref="L200:M200"/>
    <mergeCell ref="N200:Q200"/>
    <mergeCell ref="F202:I202"/>
    <mergeCell ref="L202:M202"/>
    <mergeCell ref="N202:Q202"/>
    <mergeCell ref="F203:I203"/>
    <mergeCell ref="L203:M203"/>
    <mergeCell ref="N203:Q203"/>
    <mergeCell ref="F195:I195"/>
    <mergeCell ref="L195:M195"/>
    <mergeCell ref="N195:Q195"/>
    <mergeCell ref="F196:I196"/>
    <mergeCell ref="L196:M196"/>
    <mergeCell ref="N196:Q196"/>
    <mergeCell ref="F197:I197"/>
    <mergeCell ref="F198:I198"/>
    <mergeCell ref="L198:M198"/>
    <mergeCell ref="N198:Q198"/>
    <mergeCell ref="F189:I189"/>
    <mergeCell ref="F190:I19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2:I182"/>
    <mergeCell ref="F183:I183"/>
    <mergeCell ref="L183:M183"/>
    <mergeCell ref="N183:Q183"/>
    <mergeCell ref="F184:I184"/>
    <mergeCell ref="F185:I185"/>
    <mergeCell ref="F186:I186"/>
    <mergeCell ref="F187:I187"/>
    <mergeCell ref="F188:I188"/>
    <mergeCell ref="F176:I176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F169:I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F168:I168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48:I148"/>
    <mergeCell ref="F149:I149"/>
    <mergeCell ref="F150:I150"/>
    <mergeCell ref="F151:I151"/>
    <mergeCell ref="F152:I152"/>
    <mergeCell ref="F153:I153"/>
    <mergeCell ref="F154:I154"/>
    <mergeCell ref="L154:M154"/>
    <mergeCell ref="N154:Q154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34:I134"/>
    <mergeCell ref="L134:M134"/>
    <mergeCell ref="N134:Q134"/>
    <mergeCell ref="F135:I135"/>
    <mergeCell ref="F136:I136"/>
    <mergeCell ref="F137:I137"/>
    <mergeCell ref="F138:I138"/>
    <mergeCell ref="F139:I139"/>
    <mergeCell ref="F140:I140"/>
    <mergeCell ref="N113:Q113"/>
    <mergeCell ref="L115:Q115"/>
    <mergeCell ref="C121:Q121"/>
    <mergeCell ref="F123:P123"/>
    <mergeCell ref="M125:P125"/>
    <mergeCell ref="M127:Q127"/>
    <mergeCell ref="M128:Q128"/>
    <mergeCell ref="F130:I130"/>
    <mergeCell ref="L130:M130"/>
    <mergeCell ref="N130:Q130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y jsou hodnoty K, M." sqref="D343:D348">
      <formula1>"K, M"</formula1>
    </dataValidation>
    <dataValidation type="list" allowBlank="1" showInputMessage="1" showErrorMessage="1" error="Povoleny jsou hodnoty základní, snížená, zákl. přenesená, sníž. přenesená, nulová." sqref="U343:U34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3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201808 - Bytový dům Zámec...</vt:lpstr>
      <vt:lpstr>'201808 - Bytový dům Zámec...'!Názvy_tisku</vt:lpstr>
      <vt:lpstr>'Rekapitulace stavby'!Názvy_tisku</vt:lpstr>
      <vt:lpstr>'201808 - Bytový dům Zámec...'!Oblast_tisku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Koběrská</dc:creator>
  <cp:lastModifiedBy>handlirova</cp:lastModifiedBy>
  <dcterms:created xsi:type="dcterms:W3CDTF">2018-04-23T07:22:29Z</dcterms:created>
  <dcterms:modified xsi:type="dcterms:W3CDTF">2018-07-17T07:06:31Z</dcterms:modified>
</cp:coreProperties>
</file>